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210" activeTab="2"/>
  </bookViews>
  <sheets>
    <sheet name="Krycí list" sheetId="1" r:id="rId1"/>
    <sheet name="Rekapitulácia" sheetId="2" r:id="rId2"/>
    <sheet name="Rozpocet" sheetId="3" r:id="rId3"/>
  </sheets>
  <calcPr calcId="145621"/>
</workbook>
</file>

<file path=xl/calcChain.xml><?xml version="1.0" encoding="utf-8"?>
<calcChain xmlns="http://schemas.openxmlformats.org/spreadsheetml/2006/main">
  <c r="R45" i="1" l="1"/>
  <c r="R43" i="1"/>
  <c r="R44" i="1"/>
  <c r="E45" i="1"/>
  <c r="E43" i="1"/>
  <c r="E42" i="1"/>
  <c r="E40" i="1"/>
  <c r="E39" i="1"/>
  <c r="E38" i="1"/>
  <c r="E44" i="1"/>
  <c r="B8" i="2"/>
  <c r="B7" i="2"/>
  <c r="B5" i="2"/>
  <c r="B4" i="2"/>
  <c r="B3" i="2"/>
  <c r="B2" i="2"/>
  <c r="C8" i="3"/>
  <c r="C7" i="3"/>
  <c r="C5" i="3"/>
  <c r="C4" i="3"/>
  <c r="C3" i="3"/>
  <c r="C2" i="3"/>
  <c r="E35" i="1"/>
  <c r="J35" i="1"/>
  <c r="R35" i="1"/>
  <c r="P38" i="1"/>
  <c r="P39" i="1"/>
  <c r="P40" i="1"/>
  <c r="P41" i="1"/>
  <c r="P42" i="1"/>
  <c r="J44" i="1"/>
  <c r="K45" i="1"/>
  <c r="O49" i="1"/>
  <c r="R49" i="1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D16" i="2"/>
  <c r="C16" i="2"/>
  <c r="C17" i="2"/>
  <c r="D17" i="2"/>
  <c r="E17" i="2"/>
  <c r="E18" i="2"/>
  <c r="C18" i="2"/>
  <c r="D18" i="2"/>
  <c r="D21" i="2"/>
  <c r="E21" i="2"/>
  <c r="C23" i="2"/>
  <c r="C24" i="2"/>
  <c r="E24" i="2"/>
  <c r="D24" i="2"/>
  <c r="C20" i="2"/>
  <c r="E15" i="2"/>
  <c r="C15" i="2"/>
  <c r="D23" i="2"/>
  <c r="D22" i="2"/>
  <c r="E20" i="2"/>
  <c r="E19" i="2"/>
  <c r="D15" i="2"/>
  <c r="C21" i="2"/>
  <c r="C19" i="2"/>
  <c r="D19" i="2"/>
  <c r="D20" i="2"/>
  <c r="E22" i="2"/>
  <c r="E23" i="2"/>
  <c r="E16" i="2"/>
  <c r="E41" i="1"/>
  <c r="C22" i="2"/>
  <c r="C14" i="2"/>
  <c r="C25" i="2"/>
  <c r="E25" i="2"/>
  <c r="E14" i="2"/>
  <c r="D25" i="2"/>
  <c r="D14" i="2"/>
  <c r="R47" i="1"/>
  <c r="R50" i="1"/>
  <c r="O48" i="1"/>
  <c r="R48" i="1"/>
</calcChain>
</file>

<file path=xl/sharedStrings.xml><?xml version="1.0" encoding="utf-8"?>
<sst xmlns="http://schemas.openxmlformats.org/spreadsheetml/2006/main" count="459" uniqueCount="249">
  <si>
    <t>Názov stavby</t>
  </si>
  <si>
    <t>JKSO</t>
  </si>
  <si>
    <t xml:space="preserve"> </t>
  </si>
  <si>
    <t>Kód stavby</t>
  </si>
  <si>
    <t>09330-0</t>
  </si>
  <si>
    <t>Názov objektu</t>
  </si>
  <si>
    <t xml:space="preserve">001 - SO 01 - Hlavny objekt </t>
  </si>
  <si>
    <t>EČO</t>
  </si>
  <si>
    <t>Kód objektu</t>
  </si>
  <si>
    <t>01</t>
  </si>
  <si>
    <t>Názov časti</t>
  </si>
  <si>
    <t>Miesto</t>
  </si>
  <si>
    <t>Trebišov</t>
  </si>
  <si>
    <t>Kód časti</t>
  </si>
  <si>
    <t>Názov podčasti</t>
  </si>
  <si>
    <t>Kód podčasti</t>
  </si>
  <si>
    <t>IČO</t>
  </si>
  <si>
    <t>DIČ</t>
  </si>
  <si>
    <t>Objednávateľ</t>
  </si>
  <si>
    <t xml:space="preserve">Mesto Trebišov </t>
  </si>
  <si>
    <t>Projektant</t>
  </si>
  <si>
    <t>Zhotoviteľ</t>
  </si>
  <si>
    <t>Rozpočet číslo</t>
  </si>
  <si>
    <t>Spracoval</t>
  </si>
  <si>
    <t>Dňa</t>
  </si>
  <si>
    <t xml:space="preserve">               Merné a účelové jednotky</t>
  </si>
  <si>
    <t xml:space="preserve">            Počet</t>
  </si>
  <si>
    <t xml:space="preserve">    Náklady / 1 m.j.</t>
  </si>
  <si>
    <t xml:space="preserve">             Počet</t>
  </si>
  <si>
    <t xml:space="preserve">     Náklady / 1 m.j.</t>
  </si>
  <si>
    <t xml:space="preserve">                Počet</t>
  </si>
  <si>
    <t xml:space="preserve">        Náklady / 1 m.j.</t>
  </si>
  <si>
    <t xml:space="preserve">               Rozpočtové náklady v</t>
  </si>
  <si>
    <t>EUR</t>
  </si>
  <si>
    <t>A</t>
  </si>
  <si>
    <t>Základné rozp. náklady</t>
  </si>
  <si>
    <t>B</t>
  </si>
  <si>
    <t>Doplnkové náklady</t>
  </si>
  <si>
    <t>C</t>
  </si>
  <si>
    <t>Vedľajšie rozpočtové náklady</t>
  </si>
  <si>
    <t>HSV</t>
  </si>
  <si>
    <t>Dodávky</t>
  </si>
  <si>
    <t>Práca nadčas</t>
  </si>
  <si>
    <t>Zariadenie staveniska</t>
  </si>
  <si>
    <t>%</t>
  </si>
  <si>
    <t>Montáž</t>
  </si>
  <si>
    <t>Bez pevnej podl.</t>
  </si>
  <si>
    <t>Mimostav. doprava</t>
  </si>
  <si>
    <t>PSV</t>
  </si>
  <si>
    <t>Kultúrna pamiatka</t>
  </si>
  <si>
    <t>Územné vplyvy</t>
  </si>
  <si>
    <t>Prevádzkové vplyvy</t>
  </si>
  <si>
    <t>"M"</t>
  </si>
  <si>
    <t>Ostatné</t>
  </si>
  <si>
    <t>VRN z rozpočtu</t>
  </si>
  <si>
    <t>ZRN (r. 1-6)</t>
  </si>
  <si>
    <t>DN (r. 8-11)</t>
  </si>
  <si>
    <t>VRN (r. 13-18)</t>
  </si>
  <si>
    <t>HZS</t>
  </si>
  <si>
    <t>Kompl. činnosť</t>
  </si>
  <si>
    <t>Ostatné náklady</t>
  </si>
  <si>
    <t>D</t>
  </si>
  <si>
    <t>Celkové náklady</t>
  </si>
  <si>
    <t>Súčet 7, 12, 19-22</t>
  </si>
  <si>
    <t>Dátum a podpis</t>
  </si>
  <si>
    <t>Pečiatka</t>
  </si>
  <si>
    <t>DPH</t>
  </si>
  <si>
    <t>Cena s DPH (r. 23-25)</t>
  </si>
  <si>
    <t>Dátum a popis</t>
  </si>
  <si>
    <t>E</t>
  </si>
  <si>
    <t>Prípočty a odpočty</t>
  </si>
  <si>
    <t>Dodávky objednávateľa</t>
  </si>
  <si>
    <t>Kĺzavá doložka</t>
  </si>
  <si>
    <t>Zvýhodnenie + -</t>
  </si>
  <si>
    <t>Stavba:</t>
  </si>
  <si>
    <t>Objekt:</t>
  </si>
  <si>
    <t>Časť:</t>
  </si>
  <si>
    <t xml:space="preserve">JKSO: </t>
  </si>
  <si>
    <t>Objednávateľ:</t>
  </si>
  <si>
    <t>Zhotoviteľ:</t>
  </si>
  <si>
    <t>Dátum:</t>
  </si>
  <si>
    <t>Kód</t>
  </si>
  <si>
    <t>Popis</t>
  </si>
  <si>
    <t>Cena celkom</t>
  </si>
  <si>
    <t>Hmotnosť celkom</t>
  </si>
  <si>
    <t>Suť celkom</t>
  </si>
  <si>
    <t>Celkom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</si>
  <si>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</si>
  <si>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</si>
  <si>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</si>
  <si>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</si>
  <si>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</si>
  <si>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</si>
  <si>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</si>
  <si>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</si>
  <si>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</si>
  <si>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</si>
  <si>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</si>
  <si>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</si>
  <si>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</si>
  <si>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</si>
  <si>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Práce a dodávky HSV</t>
  </si>
  <si>
    <t>0</t>
  </si>
  <si>
    <t>2</t>
  </si>
  <si>
    <t>Zakladanie</t>
  </si>
  <si>
    <t>1</t>
  </si>
  <si>
    <t>K</t>
  </si>
  <si>
    <t>002</t>
  </si>
  <si>
    <t>216341112</t>
  </si>
  <si>
    <t>Striekaný betón tr.C 16/20 plôch stien z cementu troskoport. priem. hr. nad 50 do 100mm</t>
  </si>
  <si>
    <t>m2</t>
  </si>
  <si>
    <t>285947111</t>
  </si>
  <si>
    <t>Tŕň z betonár. ocele pri priem. ocele 16-20 mm, dľžky 0,4-3,0m</t>
  </si>
  <si>
    <t>ks</t>
  </si>
  <si>
    <t>3</t>
  </si>
  <si>
    <t>289361122</t>
  </si>
  <si>
    <t>Výstuž torkret. plášťa steny murované L 5, 00 mm</t>
  </si>
  <si>
    <t>6</t>
  </si>
  <si>
    <t>Úpravy povrchov, podlahy, osadenie</t>
  </si>
  <si>
    <t>4</t>
  </si>
  <si>
    <t>011</t>
  </si>
  <si>
    <t>620991121</t>
  </si>
  <si>
    <t>Zakrývanie škár panelov výplní vonkajších otvorov zhotovené z lešenia akýmkoľvek spôsobom</t>
  </si>
  <si>
    <t>5</t>
  </si>
  <si>
    <t>622255016</t>
  </si>
  <si>
    <t xml:space="preserve">Montaž stien prevetrávanej fasady z fasadných dosiek s oceľ. konštrukciou , uchytenie s tep. izoláciou hr. 160mm s nakašírovanou foliou </t>
  </si>
  <si>
    <t>M</t>
  </si>
  <si>
    <t>MAT</t>
  </si>
  <si>
    <t>5915600101</t>
  </si>
  <si>
    <t>Doska fasadna CETRIS 12,0 mm</t>
  </si>
  <si>
    <t>7</t>
  </si>
  <si>
    <t>8</t>
  </si>
  <si>
    <t>5916124500</t>
  </si>
  <si>
    <t xml:space="preserve">Drevený obklad na zvislo profily THERMOWOOD  Borovica Rambus tienidlovy profil 26x28 mm s priznanými medzerami  </t>
  </si>
  <si>
    <t>9</t>
  </si>
  <si>
    <t>622464222</t>
  </si>
  <si>
    <t>Vonkajšia omietka stien BAUMIT tenkovrstvová silikátová základ a škrabaná 2 mm</t>
  </si>
  <si>
    <t>10</t>
  </si>
  <si>
    <t>625253010</t>
  </si>
  <si>
    <t xml:space="preserve">Kontaktný zateplovací systém doskami EPS 70 hr.50 mm,  lepiace kotvy vratane soklových a rohových líšt  </t>
  </si>
  <si>
    <t>11</t>
  </si>
  <si>
    <t>625250114</t>
  </si>
  <si>
    <t xml:space="preserve">Kontaktný zatepľovací systém Mineral skrutkovacie kotvy ,  bez povrchovej úpravy, hr. izolantu 160 mm vratane lišt </t>
  </si>
  <si>
    <t>12</t>
  </si>
  <si>
    <t>625250115</t>
  </si>
  <si>
    <t xml:space="preserve">Kontaktný zatepľovací systém Mineral skrutkovacie kotvy  ,  bez povrchovej úpravy, hr. izolantu 140 mm vratane lišt </t>
  </si>
  <si>
    <t>13</t>
  </si>
  <si>
    <t>625250121</t>
  </si>
  <si>
    <t>Kontaktný zatepľovací systém ostenia Mineral  bez povrchovej úpravy, hr. izolantu 30 mm</t>
  </si>
  <si>
    <t>14</t>
  </si>
  <si>
    <t>625250152</t>
  </si>
  <si>
    <t>Kontaktny zatepľovaci system  XPS STYRODUR 2800 C - BASF,  lepený celoplošne s prikotvením hr. izolantu 40 mm</t>
  </si>
  <si>
    <t>15</t>
  </si>
  <si>
    <t>625250156</t>
  </si>
  <si>
    <t>Kontaktnz zateplovaci system XPS STYRODUR 2800 C - BASF,  lepený rámovo s prikotvením, hr. izolantu 100 mm</t>
  </si>
  <si>
    <t>16</t>
  </si>
  <si>
    <t>622464311</t>
  </si>
  <si>
    <t>Vonkajšia omietka stien BAUMIT ušľachtilá mozaiková so základným náterom Granopor, hr.zrna 2 mm</t>
  </si>
  <si>
    <t>Ostatné konštrukcie a práce-búranie</t>
  </si>
  <si>
    <t>17</t>
  </si>
  <si>
    <t>003</t>
  </si>
  <si>
    <t>941941042</t>
  </si>
  <si>
    <t>Montáž lešenia ľahkého pracovného radového s podlahami šírky nad 1, 00 do 1,20 m a výšky 10-30 m</t>
  </si>
  <si>
    <t>18</t>
  </si>
  <si>
    <t>941941292</t>
  </si>
  <si>
    <t>Príplatok za prvý a každý ďalší i začatý mesiac použitia lešenia šírky nad 1,00 do 1,20 m, výšky nad 10 do 30 m</t>
  </si>
  <si>
    <t>19</t>
  </si>
  <si>
    <t>941941842</t>
  </si>
  <si>
    <t>Demontáž lešenia ľahkého pracovného radového a s podlahami, šírky nad 1,00 do 1,20 m výšky 10-30 m</t>
  </si>
  <si>
    <t>20</t>
  </si>
  <si>
    <t>944944103</t>
  </si>
  <si>
    <t>Ochranná sieť na boku lešenia zo siete Baumit</t>
  </si>
  <si>
    <t>21</t>
  </si>
  <si>
    <t>944944803</t>
  </si>
  <si>
    <t xml:space="preserve">Demontáž ochrannej siete na boku lešenia zo siete Baumit </t>
  </si>
  <si>
    <t>22</t>
  </si>
  <si>
    <t>013</t>
  </si>
  <si>
    <t>978036171</t>
  </si>
  <si>
    <t>Otlčenie šľachtených a pod., omietok vonkajších brizolitových, v rozsahu do 100 %,  -0,04500t</t>
  </si>
  <si>
    <t>23</t>
  </si>
  <si>
    <t>978059631</t>
  </si>
  <si>
    <t>Odsekanie a odobratie stien z obkladačiek vonkajších nad 2 m2,  -0,08900t</t>
  </si>
  <si>
    <t>24</t>
  </si>
  <si>
    <t>979081111</t>
  </si>
  <si>
    <t>Odvoz sutiny a vybúraných hmôt na skládku do 1 km</t>
  </si>
  <si>
    <t>t</t>
  </si>
  <si>
    <t>25</t>
  </si>
  <si>
    <t>979081121</t>
  </si>
  <si>
    <t>Odvoz sutiny a vybúraných hmôt na skládku za každý ďalší 1 km</t>
  </si>
  <si>
    <t>26</t>
  </si>
  <si>
    <t>979082111</t>
  </si>
  <si>
    <t>Vnútrostavenisková doprava sutiny a vybúraných hmôt do 10 m</t>
  </si>
  <si>
    <t>27</t>
  </si>
  <si>
    <t>979082121</t>
  </si>
  <si>
    <t>Vnútrostavenisková doprava sutiny a vybúraných hmôt za každých ďalších 5 m</t>
  </si>
  <si>
    <t>28</t>
  </si>
  <si>
    <t>321</t>
  </si>
  <si>
    <t>979086112</t>
  </si>
  <si>
    <t>Nakladanie alebo prekladanie na dopravný prostriedok pri vodorovnej doprave sutiny a vybúraných hmôt</t>
  </si>
  <si>
    <t>29</t>
  </si>
  <si>
    <t>979089012</t>
  </si>
  <si>
    <t>Poplatok za skladovanie - betón, tehly, dlaždice (17 01 ), ostatné</t>
  </si>
  <si>
    <t>99</t>
  </si>
  <si>
    <t>Presun hmôt HSV</t>
  </si>
  <si>
    <t>30</t>
  </si>
  <si>
    <t>014</t>
  </si>
  <si>
    <t>999281111</t>
  </si>
  <si>
    <t>Presun hmôt pre opravy a údržbu objektov vrátane vonkajších plášťov výšky do 25 m</t>
  </si>
  <si>
    <t>Práce a dodávky PSV</t>
  </si>
  <si>
    <t>764</t>
  </si>
  <si>
    <t>Konštrukcie klampiarske</t>
  </si>
  <si>
    <t>31</t>
  </si>
  <si>
    <t>764711116</t>
  </si>
  <si>
    <t>Oplechovanie parapetov Lindab rš 400 mm</t>
  </si>
  <si>
    <t>m</t>
  </si>
  <si>
    <t>32</t>
  </si>
  <si>
    <t>998764203</t>
  </si>
  <si>
    <t>Presun hmôt pre konštrukcie klampiarske v objektoch výšky nad 12 do 24 m</t>
  </si>
  <si>
    <t>767</t>
  </si>
  <si>
    <t>Konštrukcie doplnkové kovové</t>
  </si>
  <si>
    <t>33</t>
  </si>
  <si>
    <t>767134831</t>
  </si>
  <si>
    <t>Demontáž oplechovania stien plechmi lamelami,  -0,00300t</t>
  </si>
  <si>
    <t>34</t>
  </si>
  <si>
    <t>767135831</t>
  </si>
  <si>
    <t>Demontáž roštu pre oplechovanie z lamiel,  -0,01000t</t>
  </si>
  <si>
    <t>35</t>
  </si>
  <si>
    <t>998767203</t>
  </si>
  <si>
    <t>Presun hmôt pre kovové stavebné doplnkové konštrukcie v objektoch výšky nad 12 do 24 m</t>
  </si>
  <si>
    <t>Práce a dodávky M</t>
  </si>
  <si>
    <t>33-M</t>
  </si>
  <si>
    <t>Montáže dopr.zariad.sklad.zar.a váh</t>
  </si>
  <si>
    <t>36</t>
  </si>
  <si>
    <t>933</t>
  </si>
  <si>
    <t>330010144</t>
  </si>
  <si>
    <t>Elektrický pojazdný žeriav</t>
  </si>
  <si>
    <t>37</t>
  </si>
  <si>
    <t>PK</t>
  </si>
  <si>
    <t>PPV</t>
  </si>
  <si>
    <t>Podiel pridružených výkonov</t>
  </si>
  <si>
    <t>OST</t>
  </si>
  <si>
    <t>38</t>
  </si>
  <si>
    <t>HZS000111</t>
  </si>
  <si>
    <t>Stavebno montážne práce menej náročne (Tr 1) v rozsahu viac ako 8 hodín</t>
  </si>
  <si>
    <t>hod</t>
  </si>
  <si>
    <t>Rekonštrukcia obvodového plášťa plavárne v Trebišove</t>
  </si>
  <si>
    <t>REKAPITULÁCIA</t>
  </si>
  <si>
    <t xml:space="preserve">KRYCÍ LIST </t>
  </si>
  <si>
    <t>VÝKAZ VÝMER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</si>
</sst>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2" formatCode="####;\-####"/>
    <numFmt numFmtId="173" formatCode="#,##0;\-#,##0"/>
    <numFmt numFmtId="174" formatCode="#,##0.00;\-#,##0.00"/>
    <numFmt numFmtId="175" formatCode="#,##0.000;\-#,##0.000"/>
    <numFmt numFmtId="176" formatCode="#,##0.00000;\-#,##0.00000"/>
    <numFmt numFmtId="177" formatCode="#,##0.0;\-#,##0.0"/>
  </numFmts>
  <fonts count="20">
    <font>
      <sz val="10"/>
      <name val="Arial"/>
      <charset val="110"/>
    </font>
    <font>
      <b/>
      <sz val="18"/>
      <color indexed="10"/>
      <name val="Arial CE"/>
      <charset val="110"/>
    </font>
    <font>
      <sz val="8"/>
      <name val="Arial"/>
      <charset val="110"/>
    </font>
    <font>
      <sz val="8"/>
      <name val="Arial CE"/>
      <charset val="110"/>
    </font>
    <font>
      <sz val="7"/>
      <name val="Arial"/>
      <charset val="110"/>
    </font>
    <font>
      <sz val="7"/>
      <name val="Arial CE"/>
      <charset val="110"/>
    </font>
    <font>
      <b/>
      <sz val="10"/>
      <name val="Arial"/>
      <charset val="110"/>
    </font>
    <font>
      <sz val="10"/>
      <name val="Arial CE"/>
      <charset val="110"/>
    </font>
    <font>
      <b/>
      <sz val="12"/>
      <name val="Arial"/>
      <charset val="110"/>
    </font>
    <font>
      <b/>
      <sz val="8"/>
      <name val="Arial"/>
      <charset val="110"/>
    </font>
    <font>
      <sz val="8"/>
      <color indexed="9"/>
      <name val="Arial CE"/>
      <charset val="110"/>
    </font>
    <font>
      <sz val="10"/>
      <color indexed="9"/>
      <name val="Arial CE"/>
      <charset val="110"/>
    </font>
    <font>
      <b/>
      <sz val="10"/>
      <name val="Arial CE"/>
      <charset val="110"/>
    </font>
    <font>
      <b/>
      <sz val="14"/>
      <color indexed="10"/>
      <name val="Arial CE"/>
      <charset val="110"/>
    </font>
    <font>
      <b/>
      <sz val="8"/>
      <name val="Arial CE"/>
      <charset val="110"/>
    </font>
    <font>
      <b/>
      <sz val="8"/>
      <color indexed="12"/>
      <name val="Arial"/>
      <charset val="110"/>
    </font>
    <font>
      <b/>
      <sz val="8"/>
      <color indexed="20"/>
      <name val="Arial"/>
      <charset val="110"/>
    </font>
    <font>
      <b/>
      <u/>
      <sz val="8"/>
      <name val="Arial"/>
      <charset val="110"/>
    </font>
    <font>
      <b/>
      <u/>
      <sz val="8"/>
      <color indexed="10"/>
      <name val="Arial"/>
      <charset val="110"/>
    </font>
    <font>
      <sz val="8"/>
      <color indexed="12"/>
      <name val="Arial"/>
      <charset val="110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</patternFill>
    </fill>
  </fills>
  <borders count="5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165">
    <xf numFmtId="0" fontId="0" fillId="0" borderId="0" xfId="0" applyAlignment="1">
      <alignment vertical="top"/>
      <protection locked="0"/>
    </xf>
    <xf numFmtId="0" fontId="0" fillId="0" borderId="0" xfId="0" applyAlignment="1" applyProtection="1">
      <alignment horizontal="left" vertical="top"/>
    </xf>
    <xf numFmtId="0" fontId="0" fillId="0" borderId="1" xfId="0" applyFont="1" applyBorder="1" applyAlignment="1" applyProtection="1">
      <alignment horizontal="left"/>
    </xf>
    <xf numFmtId="0" fontId="0" fillId="0" borderId="2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left"/>
    </xf>
    <xf numFmtId="0" fontId="0" fillId="0" borderId="4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8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172" fontId="3" fillId="0" borderId="10" xfId="0" applyNumberFormat="1" applyFont="1" applyBorder="1" applyAlignment="1" applyProtection="1">
      <alignment horizontal="right" vertical="center"/>
    </xf>
    <xf numFmtId="0" fontId="2" fillId="0" borderId="5" xfId="0" applyFont="1" applyBorder="1" applyAlignment="1" applyProtection="1">
      <alignment horizontal="left" vertical="center"/>
    </xf>
    <xf numFmtId="0" fontId="3" fillId="0" borderId="12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172" fontId="3" fillId="0" borderId="12" xfId="0" applyNumberFormat="1" applyFont="1" applyBorder="1" applyAlignment="1" applyProtection="1">
      <alignment horizontal="right" vertical="center"/>
    </xf>
    <xf numFmtId="172" fontId="3" fillId="0" borderId="0" xfId="0" applyNumberFormat="1" applyFont="1" applyAlignment="1" applyProtection="1">
      <alignment horizontal="right" vertical="center"/>
    </xf>
    <xf numFmtId="0" fontId="3" fillId="0" borderId="14" xfId="0" applyFont="1" applyBorder="1" applyAlignment="1" applyProtection="1">
      <alignment horizontal="left" vertical="top"/>
    </xf>
    <xf numFmtId="0" fontId="2" fillId="0" borderId="15" xfId="0" applyFont="1" applyBorder="1" applyAlignment="1" applyProtection="1">
      <alignment horizontal="left" vertical="center"/>
    </xf>
    <xf numFmtId="0" fontId="2" fillId="0" borderId="16" xfId="0" applyFont="1" applyBorder="1" applyAlignment="1" applyProtection="1">
      <alignment horizontal="left" vertical="center"/>
    </xf>
    <xf numFmtId="0" fontId="3" fillId="0" borderId="14" xfId="0" applyFont="1" applyBorder="1" applyAlignment="1" applyProtection="1">
      <alignment horizontal="left" vertical="center"/>
    </xf>
    <xf numFmtId="172" fontId="3" fillId="0" borderId="15" xfId="0" applyNumberFormat="1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left" vertical="top"/>
    </xf>
    <xf numFmtId="0" fontId="3" fillId="0" borderId="17" xfId="0" applyFont="1" applyBorder="1" applyAlignment="1" applyProtection="1">
      <alignment horizontal="left" vertical="center"/>
    </xf>
    <xf numFmtId="0" fontId="3" fillId="0" borderId="18" xfId="0" applyFont="1" applyBorder="1" applyAlignment="1" applyProtection="1">
      <alignment horizontal="left" vertical="center"/>
    </xf>
    <xf numFmtId="172" fontId="3" fillId="0" borderId="19" xfId="0" applyNumberFormat="1" applyFont="1" applyBorder="1" applyAlignment="1" applyProtection="1">
      <alignment horizontal="right" vertical="center"/>
    </xf>
    <xf numFmtId="0" fontId="2" fillId="0" borderId="2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2" fillId="0" borderId="19" xfId="0" applyFont="1" applyBorder="1" applyAlignment="1" applyProtection="1">
      <alignment horizontal="left" vertical="center"/>
    </xf>
    <xf numFmtId="172" fontId="3" fillId="0" borderId="20" xfId="0" applyNumberFormat="1" applyFont="1" applyBorder="1" applyAlignment="1" applyProtection="1">
      <alignment horizontal="right" vertical="center"/>
    </xf>
    <xf numFmtId="49" fontId="3" fillId="0" borderId="17" xfId="0" applyNumberFormat="1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left" vertical="center"/>
    </xf>
    <xf numFmtId="0" fontId="6" fillId="0" borderId="22" xfId="0" applyFont="1" applyBorder="1" applyAlignment="1" applyProtection="1">
      <alignment horizontal="left" vertical="center"/>
    </xf>
    <xf numFmtId="0" fontId="2" fillId="0" borderId="23" xfId="0" applyFont="1" applyBorder="1" applyAlignment="1" applyProtection="1">
      <alignment horizontal="left" vertical="center"/>
    </xf>
    <xf numFmtId="0" fontId="2" fillId="0" borderId="24" xfId="0" applyFont="1" applyBorder="1" applyAlignment="1" applyProtection="1">
      <alignment horizontal="left" vertical="center"/>
    </xf>
    <xf numFmtId="0" fontId="2" fillId="0" borderId="25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left" vertical="center"/>
    </xf>
    <xf numFmtId="0" fontId="2" fillId="0" borderId="27" xfId="0" applyFont="1" applyBorder="1" applyAlignment="1" applyProtection="1">
      <alignment horizontal="left" vertical="center"/>
    </xf>
    <xf numFmtId="0" fontId="2" fillId="0" borderId="28" xfId="0" applyFont="1" applyBorder="1" applyAlignment="1" applyProtection="1">
      <alignment horizontal="left" vertical="center"/>
    </xf>
    <xf numFmtId="173" fontId="0" fillId="0" borderId="29" xfId="0" applyNumberFormat="1" applyFont="1" applyBorder="1" applyAlignment="1" applyProtection="1">
      <alignment horizontal="right" vertical="center"/>
    </xf>
    <xf numFmtId="173" fontId="0" fillId="0" borderId="30" xfId="0" applyNumberFormat="1" applyFont="1" applyBorder="1" applyAlignment="1" applyProtection="1">
      <alignment horizontal="right" vertical="center"/>
    </xf>
    <xf numFmtId="173" fontId="7" fillId="0" borderId="31" xfId="0" applyNumberFormat="1" applyFont="1" applyBorder="1" applyAlignment="1" applyProtection="1">
      <alignment horizontal="right" vertical="center"/>
    </xf>
    <xf numFmtId="174" fontId="7" fillId="0" borderId="32" xfId="0" applyNumberFormat="1" applyFont="1" applyBorder="1" applyAlignment="1" applyProtection="1">
      <alignment horizontal="right" vertical="center"/>
    </xf>
    <xf numFmtId="173" fontId="0" fillId="0" borderId="31" xfId="0" applyNumberFormat="1" applyFont="1" applyBorder="1" applyAlignment="1" applyProtection="1">
      <alignment horizontal="right" vertical="center"/>
    </xf>
    <xf numFmtId="173" fontId="0" fillId="0" borderId="32" xfId="0" applyNumberFormat="1" applyFont="1" applyBorder="1" applyAlignment="1" applyProtection="1">
      <alignment horizontal="right" vertical="center"/>
    </xf>
    <xf numFmtId="173" fontId="7" fillId="0" borderId="30" xfId="0" applyNumberFormat="1" applyFont="1" applyBorder="1" applyAlignment="1" applyProtection="1">
      <alignment horizontal="right" vertical="center"/>
    </xf>
    <xf numFmtId="174" fontId="7" fillId="0" borderId="30" xfId="0" applyNumberFormat="1" applyFont="1" applyBorder="1" applyAlignment="1" applyProtection="1">
      <alignment horizontal="right" vertical="center"/>
    </xf>
    <xf numFmtId="173" fontId="0" fillId="0" borderId="33" xfId="0" applyNumberFormat="1" applyFont="1" applyBorder="1" applyAlignment="1" applyProtection="1">
      <alignment horizontal="right" vertical="center"/>
    </xf>
    <xf numFmtId="0" fontId="6" fillId="0" borderId="22" xfId="0" applyFont="1" applyBorder="1" applyAlignment="1" applyProtection="1">
      <alignment horizontal="left" vertical="center" wrapText="1"/>
    </xf>
    <xf numFmtId="0" fontId="8" fillId="0" borderId="24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6" fillId="0" borderId="27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6" fillId="0" borderId="28" xfId="0" applyFont="1" applyBorder="1" applyAlignment="1" applyProtection="1">
      <alignment horizontal="left" vertical="center"/>
    </xf>
    <xf numFmtId="0" fontId="6" fillId="0" borderId="26" xfId="0" applyFont="1" applyBorder="1" applyAlignment="1" applyProtection="1">
      <alignment horizontal="left" vertical="center"/>
    </xf>
    <xf numFmtId="172" fontId="2" fillId="0" borderId="34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left" vertical="center"/>
    </xf>
    <xf numFmtId="0" fontId="2" fillId="0" borderId="17" xfId="0" applyFont="1" applyBorder="1" applyAlignment="1" applyProtection="1">
      <alignment horizontal="left" vertical="center"/>
    </xf>
    <xf numFmtId="174" fontId="7" fillId="0" borderId="18" xfId="0" applyNumberFormat="1" applyFont="1" applyBorder="1" applyAlignment="1" applyProtection="1">
      <alignment horizontal="right" vertical="center"/>
    </xf>
    <xf numFmtId="0" fontId="2" fillId="0" borderId="35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174" fontId="0" fillId="0" borderId="18" xfId="0" applyNumberFormat="1" applyFont="1" applyBorder="1" applyAlignment="1" applyProtection="1">
      <alignment horizontal="right" vertical="center"/>
    </xf>
    <xf numFmtId="173" fontId="0" fillId="0" borderId="19" xfId="0" applyNumberFormat="1" applyFont="1" applyBorder="1" applyAlignment="1" applyProtection="1">
      <alignment horizontal="right" vertical="center"/>
    </xf>
    <xf numFmtId="0" fontId="10" fillId="0" borderId="19" xfId="0" applyFont="1" applyBorder="1" applyAlignment="1" applyProtection="1">
      <alignment horizontal="right" vertical="center"/>
    </xf>
    <xf numFmtId="0" fontId="10" fillId="0" borderId="20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/>
    </xf>
    <xf numFmtId="172" fontId="2" fillId="0" borderId="36" xfId="0" applyNumberFormat="1" applyFont="1" applyBorder="1" applyAlignment="1" applyProtection="1">
      <alignment horizontal="center" vertical="center"/>
    </xf>
    <xf numFmtId="173" fontId="0" fillId="0" borderId="18" xfId="0" applyNumberFormat="1" applyFont="1" applyBorder="1" applyAlignment="1" applyProtection="1">
      <alignment horizontal="right" vertical="center"/>
    </xf>
    <xf numFmtId="0" fontId="9" fillId="0" borderId="18" xfId="0" applyFont="1" applyBorder="1" applyAlignment="1" applyProtection="1">
      <alignment horizontal="left" vertical="center"/>
    </xf>
    <xf numFmtId="174" fontId="7" fillId="0" borderId="21" xfId="0" applyNumberFormat="1" applyFont="1" applyBorder="1" applyAlignment="1" applyProtection="1">
      <alignment horizontal="right" vertical="center"/>
    </xf>
    <xf numFmtId="174" fontId="0" fillId="0" borderId="21" xfId="0" applyNumberFormat="1" applyFont="1" applyBorder="1" applyAlignment="1" applyProtection="1">
      <alignment horizontal="right" vertical="center"/>
    </xf>
    <xf numFmtId="173" fontId="0" fillId="0" borderId="23" xfId="0" applyNumberFormat="1" applyFont="1" applyBorder="1" applyAlignment="1" applyProtection="1">
      <alignment horizontal="right" vertical="center"/>
    </xf>
    <xf numFmtId="172" fontId="2" fillId="0" borderId="37" xfId="0" applyNumberFormat="1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left" vertical="center"/>
    </xf>
    <xf numFmtId="0" fontId="2" fillId="0" borderId="31" xfId="0" applyFont="1" applyBorder="1" applyAlignment="1" applyProtection="1">
      <alignment horizontal="left" vertical="center"/>
    </xf>
    <xf numFmtId="174" fontId="7" fillId="0" borderId="38" xfId="0" applyNumberFormat="1" applyFont="1" applyBorder="1" applyAlignment="1" applyProtection="1">
      <alignment horizontal="right" vertical="center"/>
    </xf>
    <xf numFmtId="174" fontId="7" fillId="0" borderId="22" xfId="0" applyNumberFormat="1" applyFont="1" applyBorder="1" applyAlignment="1" applyProtection="1">
      <alignment horizontal="right" vertical="center"/>
    </xf>
    <xf numFmtId="173" fontId="11" fillId="0" borderId="7" xfId="0" applyNumberFormat="1" applyFont="1" applyBorder="1" applyAlignment="1" applyProtection="1">
      <alignment horizontal="right" vertical="center"/>
    </xf>
    <xf numFmtId="0" fontId="6" fillId="0" borderId="1" xfId="0" applyFont="1" applyBorder="1" applyAlignment="1" applyProtection="1">
      <alignment horizontal="left" vertical="top"/>
    </xf>
    <xf numFmtId="0" fontId="2" fillId="0" borderId="39" xfId="0" applyFont="1" applyBorder="1" applyAlignment="1" applyProtection="1">
      <alignment horizontal="left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12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/>
    </xf>
    <xf numFmtId="0" fontId="2" fillId="0" borderId="14" xfId="0" applyFont="1" applyBorder="1" applyAlignment="1" applyProtection="1">
      <alignment horizontal="left"/>
    </xf>
    <xf numFmtId="173" fontId="3" fillId="0" borderId="18" xfId="0" applyNumberFormat="1" applyFont="1" applyBorder="1" applyAlignment="1" applyProtection="1">
      <alignment horizontal="right" vertical="center"/>
    </xf>
    <xf numFmtId="174" fontId="3" fillId="0" borderId="19" xfId="0" applyNumberFormat="1" applyFont="1" applyBorder="1" applyAlignment="1" applyProtection="1">
      <alignment horizontal="right" vertical="center"/>
    </xf>
    <xf numFmtId="174" fontId="7" fillId="0" borderId="14" xfId="0" applyNumberFormat="1" applyFont="1" applyBorder="1" applyAlignment="1" applyProtection="1">
      <alignment horizontal="right" vertical="center"/>
    </xf>
    <xf numFmtId="0" fontId="2" fillId="0" borderId="42" xfId="0" applyFont="1" applyBorder="1" applyAlignment="1" applyProtection="1">
      <alignment horizontal="left" vertical="center"/>
    </xf>
    <xf numFmtId="0" fontId="6" fillId="0" borderId="43" xfId="0" applyFont="1" applyBorder="1" applyAlignment="1" applyProtection="1">
      <alignment horizontal="left" vertical="top"/>
    </xf>
    <xf numFmtId="0" fontId="2" fillId="0" borderId="9" xfId="0" applyFont="1" applyBorder="1" applyAlignment="1" applyProtection="1">
      <alignment horizontal="left" vertical="center"/>
    </xf>
    <xf numFmtId="0" fontId="6" fillId="0" borderId="32" xfId="0" applyFont="1" applyBorder="1" applyAlignment="1" applyProtection="1">
      <alignment horizontal="left" vertical="center"/>
    </xf>
    <xf numFmtId="174" fontId="12" fillId="0" borderId="44" xfId="0" applyNumberFormat="1" applyFont="1" applyBorder="1" applyAlignment="1" applyProtection="1">
      <alignment horizontal="right" vertical="center"/>
    </xf>
    <xf numFmtId="0" fontId="2" fillId="0" borderId="45" xfId="0" applyFont="1" applyBorder="1" applyAlignment="1" applyProtection="1">
      <alignment horizontal="left" vertical="center"/>
    </xf>
    <xf numFmtId="0" fontId="0" fillId="0" borderId="25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/>
    </xf>
    <xf numFmtId="0" fontId="2" fillId="0" borderId="46" xfId="0" applyFont="1" applyBorder="1" applyAlignment="1" applyProtection="1">
      <alignment horizontal="left" vertical="center"/>
    </xf>
    <xf numFmtId="0" fontId="2" fillId="0" borderId="38" xfId="0" applyFont="1" applyBorder="1" applyAlignment="1" applyProtection="1">
      <alignment horizontal="left"/>
    </xf>
    <xf numFmtId="0" fontId="2" fillId="0" borderId="33" xfId="0" applyFont="1" applyBorder="1" applyAlignment="1" applyProtection="1">
      <alignment horizontal="left" vertical="center"/>
    </xf>
    <xf numFmtId="0" fontId="13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/>
    </xf>
    <xf numFmtId="0" fontId="14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</xf>
    <xf numFmtId="0" fontId="3" fillId="3" borderId="47" xfId="0" applyFont="1" applyFill="1" applyBorder="1" applyAlignment="1" applyProtection="1">
      <alignment horizontal="center" vertical="center" wrapText="1"/>
    </xf>
    <xf numFmtId="0" fontId="3" fillId="3" borderId="48" xfId="0" applyFont="1" applyFill="1" applyBorder="1" applyAlignment="1" applyProtection="1">
      <alignment horizontal="center" vertical="center" wrapText="1"/>
    </xf>
    <xf numFmtId="0" fontId="3" fillId="3" borderId="49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172" fontId="3" fillId="3" borderId="37" xfId="0" applyNumberFormat="1" applyFont="1" applyFill="1" applyBorder="1" applyAlignment="1" applyProtection="1">
      <alignment horizontal="center" vertical="center"/>
    </xf>
    <xf numFmtId="172" fontId="3" fillId="3" borderId="50" xfId="0" applyNumberFormat="1" applyFont="1" applyFill="1" applyBorder="1" applyAlignment="1" applyProtection="1">
      <alignment horizontal="center" vertical="center"/>
    </xf>
    <xf numFmtId="172" fontId="3" fillId="3" borderId="51" xfId="0" applyNumberFormat="1" applyFont="1" applyFill="1" applyBorder="1" applyAlignment="1" applyProtection="1">
      <alignment horizontal="center" vertical="center"/>
    </xf>
    <xf numFmtId="172" fontId="3" fillId="3" borderId="31" xfId="0" applyNumberFormat="1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/>
    </xf>
    <xf numFmtId="0" fontId="9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left" vertical="center"/>
    </xf>
    <xf numFmtId="175" fontId="15" fillId="0" borderId="0" xfId="0" applyNumberFormat="1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left" vertical="center"/>
    </xf>
    <xf numFmtId="175" fontId="16" fillId="0" borderId="0" xfId="0" applyNumberFormat="1" applyFont="1" applyAlignment="1" applyProtection="1">
      <alignment horizontal="right" vertical="center"/>
    </xf>
    <xf numFmtId="0" fontId="17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</xf>
    <xf numFmtId="175" fontId="18" fillId="0" borderId="0" xfId="0" applyNumberFormat="1" applyFont="1" applyAlignment="1" applyProtection="1">
      <alignment horizontal="right" vertical="center"/>
    </xf>
    <xf numFmtId="0" fontId="3" fillId="2" borderId="0" xfId="0" applyFont="1" applyFill="1" applyAlignment="1" applyProtection="1">
      <alignment horizontal="left"/>
    </xf>
    <xf numFmtId="0" fontId="2" fillId="2" borderId="0" xfId="0" applyFont="1" applyFill="1" applyAlignment="1" applyProtection="1">
      <alignment horizontal="left"/>
    </xf>
    <xf numFmtId="0" fontId="2" fillId="3" borderId="26" xfId="0" applyFont="1" applyFill="1" applyBorder="1" applyAlignment="1" applyProtection="1">
      <alignment horizontal="center" vertical="center" wrapText="1"/>
    </xf>
    <xf numFmtId="0" fontId="2" fillId="3" borderId="49" xfId="0" applyFont="1" applyFill="1" applyBorder="1" applyAlignment="1" applyProtection="1">
      <alignment horizontal="center" vertical="center" wrapText="1"/>
    </xf>
    <xf numFmtId="172" fontId="2" fillId="3" borderId="31" xfId="0" applyNumberFormat="1" applyFont="1" applyFill="1" applyBorder="1" applyAlignment="1" applyProtection="1">
      <alignment horizontal="center" vertical="center"/>
    </xf>
    <xf numFmtId="172" fontId="2" fillId="3" borderId="51" xfId="0" applyNumberFormat="1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left"/>
    </xf>
    <xf numFmtId="0" fontId="2" fillId="2" borderId="22" xfId="0" applyFont="1" applyFill="1" applyBorder="1" applyAlignment="1" applyProtection="1">
      <alignment horizontal="left"/>
    </xf>
    <xf numFmtId="0" fontId="2" fillId="2" borderId="23" xfId="0" applyFont="1" applyFill="1" applyBorder="1" applyAlignment="1" applyProtection="1">
      <alignment horizontal="left"/>
    </xf>
    <xf numFmtId="0" fontId="15" fillId="0" borderId="2" xfId="0" applyFont="1" applyBorder="1" applyAlignment="1" applyProtection="1">
      <alignment horizontal="left" vertical="center"/>
    </xf>
    <xf numFmtId="0" fontId="15" fillId="0" borderId="2" xfId="0" applyFont="1" applyBorder="1" applyAlignment="1" applyProtection="1">
      <alignment horizontal="center" vertical="center"/>
    </xf>
    <xf numFmtId="175" fontId="15" fillId="0" borderId="2" xfId="0" applyNumberFormat="1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175" fontId="2" fillId="0" borderId="0" xfId="0" applyNumberFormat="1" applyFont="1" applyAlignment="1" applyProtection="1">
      <alignment horizontal="right" vertical="center"/>
    </xf>
    <xf numFmtId="176" fontId="2" fillId="0" borderId="0" xfId="0" applyNumberFormat="1" applyFont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3" fontId="2" fillId="0" borderId="0" xfId="0" applyNumberFormat="1" applyFont="1" applyAlignment="1" applyProtection="1">
      <alignment horizontal="right" vertical="center"/>
    </xf>
    <xf numFmtId="0" fontId="19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 wrapText="1"/>
    </xf>
    <xf numFmtId="175" fontId="19" fillId="0" borderId="0" xfId="0" applyNumberFormat="1" applyFont="1" applyAlignment="1" applyProtection="1">
      <alignment horizontal="right" vertical="center"/>
    </xf>
    <xf numFmtId="176" fontId="19" fillId="0" borderId="0" xfId="0" applyNumberFormat="1" applyFont="1" applyAlignment="1" applyProtection="1">
      <alignment horizontal="right" vertical="center"/>
    </xf>
    <xf numFmtId="177" fontId="19" fillId="0" borderId="0" xfId="0" applyNumberFormat="1" applyFont="1" applyAlignment="1" applyProtection="1">
      <alignment horizontal="right" vertical="center"/>
    </xf>
    <xf numFmtId="173" fontId="19" fillId="0" borderId="0" xfId="0" applyNumberFormat="1" applyFont="1" applyAlignment="1" applyProtection="1">
      <alignment horizontal="right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showGridLines="0" workbookViewId="0">
      <selection activeCell="O31" sqref="O31"/>
    </sheetView>
  </sheetViews>
  <sheetFormatPr defaultRowHeight="12.75" customHeight="1"/>
  <cols>
    <col min="1" max="1" width="2.42578125" style="1" customWidth="1"/>
    <col min="2" max="2" width="1.85546875" style="1" customWidth="1"/>
    <col min="3" max="3" width="2.85546875" style="1" customWidth="1"/>
    <col min="4" max="4" width="6.7109375" style="1" customWidth="1"/>
    <col min="5" max="5" width="13.5703125" style="1" customWidth="1"/>
    <col min="6" max="6" width="0.5703125" style="1" customWidth="1"/>
    <col min="7" max="7" width="2.5703125" style="1" customWidth="1"/>
    <col min="8" max="8" width="2.7109375" style="1" customWidth="1"/>
    <col min="9" max="9" width="10.42578125" style="1" customWidth="1"/>
    <col min="10" max="10" width="13.42578125" style="1" customWidth="1"/>
    <col min="11" max="11" width="0.7109375" style="1" customWidth="1"/>
    <col min="12" max="12" width="2.42578125" style="1" customWidth="1"/>
    <col min="13" max="13" width="2.85546875" style="1" customWidth="1"/>
    <col min="14" max="14" width="2" style="1" customWidth="1"/>
    <col min="15" max="15" width="12.42578125" style="1" customWidth="1"/>
    <col min="16" max="16" width="3" style="1" customWidth="1"/>
    <col min="17" max="17" width="2" style="1" customWidth="1"/>
    <col min="18" max="18" width="13.5703125" style="1" customWidth="1"/>
    <col min="19" max="19" width="0.5703125" style="1" customWidth="1"/>
    <col min="20" max="16384" width="9.140625" style="1"/>
  </cols>
  <sheetData>
    <row r="1" spans="1:19" ht="12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23.25" customHeight="1">
      <c r="A2" s="5"/>
      <c r="B2" s="6"/>
      <c r="C2" s="6"/>
      <c r="D2" s="6"/>
      <c r="E2" s="6"/>
      <c r="F2" s="6"/>
      <c r="G2" s="7" t="s">
        <v>247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19" ht="12" customHeight="1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</row>
    <row r="4" spans="1:19" ht="8.25" customHeigh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4"/>
    </row>
    <row r="5" spans="1:19" ht="17.25" customHeight="1">
      <c r="A5" s="15"/>
      <c r="B5" s="16" t="s">
        <v>0</v>
      </c>
      <c r="C5" s="16"/>
      <c r="D5" s="16"/>
      <c r="E5" s="17" t="s">
        <v>245</v>
      </c>
      <c r="F5" s="18"/>
      <c r="G5" s="18"/>
      <c r="H5" s="18"/>
      <c r="I5" s="18"/>
      <c r="J5" s="19"/>
      <c r="K5" s="16"/>
      <c r="L5" s="16"/>
      <c r="M5" s="16"/>
      <c r="N5" s="16"/>
      <c r="O5" s="16" t="s">
        <v>1</v>
      </c>
      <c r="P5" s="17" t="s">
        <v>2</v>
      </c>
      <c r="Q5" s="20"/>
      <c r="R5" s="19"/>
      <c r="S5" s="21"/>
    </row>
    <row r="6" spans="1:19" ht="17.25" hidden="1" customHeight="1">
      <c r="A6" s="15"/>
      <c r="B6" s="16" t="s">
        <v>3</v>
      </c>
      <c r="C6" s="16"/>
      <c r="D6" s="16"/>
      <c r="E6" s="22" t="s">
        <v>4</v>
      </c>
      <c r="F6" s="16"/>
      <c r="G6" s="16"/>
      <c r="H6" s="16"/>
      <c r="I6" s="16"/>
      <c r="J6" s="23"/>
      <c r="K6" s="16"/>
      <c r="L6" s="16"/>
      <c r="M6" s="16"/>
      <c r="N6" s="16"/>
      <c r="O6" s="16"/>
      <c r="P6" s="24"/>
      <c r="Q6" s="25"/>
      <c r="R6" s="23"/>
      <c r="S6" s="21"/>
    </row>
    <row r="7" spans="1:19" ht="15.75" customHeight="1">
      <c r="A7" s="15"/>
      <c r="B7" s="16" t="s">
        <v>5</v>
      </c>
      <c r="C7" s="16"/>
      <c r="D7" s="16"/>
      <c r="E7" s="22" t="s">
        <v>6</v>
      </c>
      <c r="F7" s="16"/>
      <c r="G7" s="16"/>
      <c r="H7" s="16"/>
      <c r="I7" s="16"/>
      <c r="J7" s="23"/>
      <c r="K7" s="16"/>
      <c r="L7" s="16"/>
      <c r="M7" s="16"/>
      <c r="N7" s="16"/>
      <c r="O7" s="16" t="s">
        <v>7</v>
      </c>
      <c r="P7" s="22"/>
      <c r="Q7" s="25"/>
      <c r="R7" s="23"/>
      <c r="S7" s="21"/>
    </row>
    <row r="8" spans="1:19" ht="17.25" hidden="1" customHeight="1">
      <c r="A8" s="15"/>
      <c r="B8" s="16" t="s">
        <v>8</v>
      </c>
      <c r="C8" s="16"/>
      <c r="D8" s="16"/>
      <c r="E8" s="22" t="s">
        <v>9</v>
      </c>
      <c r="F8" s="16"/>
      <c r="G8" s="16"/>
      <c r="H8" s="16"/>
      <c r="I8" s="16"/>
      <c r="J8" s="23"/>
      <c r="K8" s="16"/>
      <c r="L8" s="16"/>
      <c r="M8" s="16"/>
      <c r="N8" s="16"/>
      <c r="O8" s="16"/>
      <c r="P8" s="24"/>
      <c r="Q8" s="25"/>
      <c r="R8" s="23"/>
      <c r="S8" s="21"/>
    </row>
    <row r="9" spans="1:19" ht="15.75" customHeight="1">
      <c r="A9" s="15"/>
      <c r="B9" s="16" t="s">
        <v>10</v>
      </c>
      <c r="C9" s="16"/>
      <c r="D9" s="16"/>
      <c r="E9" s="26" t="s">
        <v>2</v>
      </c>
      <c r="F9" s="27"/>
      <c r="G9" s="27"/>
      <c r="H9" s="27"/>
      <c r="I9" s="27"/>
      <c r="J9" s="28"/>
      <c r="K9" s="16"/>
      <c r="L9" s="16"/>
      <c r="M9" s="16"/>
      <c r="N9" s="16"/>
      <c r="O9" s="16" t="s">
        <v>11</v>
      </c>
      <c r="P9" s="29" t="s">
        <v>12</v>
      </c>
      <c r="Q9" s="30"/>
      <c r="R9" s="28"/>
      <c r="S9" s="21"/>
    </row>
    <row r="10" spans="1:19" ht="17.25" hidden="1" customHeight="1">
      <c r="A10" s="15"/>
      <c r="B10" s="16" t="s">
        <v>13</v>
      </c>
      <c r="C10" s="16"/>
      <c r="D10" s="16"/>
      <c r="E10" s="31" t="s">
        <v>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25"/>
      <c r="Q10" s="25"/>
      <c r="R10" s="16"/>
      <c r="S10" s="21"/>
    </row>
    <row r="11" spans="1:19" ht="17.25" hidden="1" customHeight="1">
      <c r="A11" s="15"/>
      <c r="B11" s="16" t="s">
        <v>14</v>
      </c>
      <c r="C11" s="16"/>
      <c r="D11" s="16"/>
      <c r="E11" s="31" t="s">
        <v>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25"/>
      <c r="Q11" s="25"/>
      <c r="R11" s="16"/>
      <c r="S11" s="21"/>
    </row>
    <row r="12" spans="1:19" ht="17.25" hidden="1" customHeight="1">
      <c r="A12" s="15"/>
      <c r="B12" s="16" t="s">
        <v>15</v>
      </c>
      <c r="C12" s="16"/>
      <c r="D12" s="16"/>
      <c r="E12" s="31" t="s">
        <v>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25"/>
      <c r="Q12" s="25"/>
      <c r="R12" s="16"/>
      <c r="S12" s="21"/>
    </row>
    <row r="13" spans="1:19" ht="17.25" hidden="1" customHeight="1">
      <c r="A13" s="15"/>
      <c r="B13" s="16"/>
      <c r="C13" s="16"/>
      <c r="D13" s="16"/>
      <c r="E13" s="31" t="s">
        <v>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25"/>
      <c r="Q13" s="25"/>
      <c r="R13" s="16"/>
      <c r="S13" s="21"/>
    </row>
    <row r="14" spans="1:19" ht="17.25" hidden="1" customHeight="1">
      <c r="A14" s="15"/>
      <c r="B14" s="16"/>
      <c r="C14" s="16"/>
      <c r="D14" s="16"/>
      <c r="E14" s="31" t="s">
        <v>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25"/>
      <c r="Q14" s="25"/>
      <c r="R14" s="16"/>
      <c r="S14" s="21"/>
    </row>
    <row r="15" spans="1:19" ht="17.25" hidden="1" customHeight="1">
      <c r="A15" s="15"/>
      <c r="B15" s="16"/>
      <c r="C15" s="16"/>
      <c r="D15" s="16"/>
      <c r="E15" s="31" t="s">
        <v>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25"/>
      <c r="Q15" s="25"/>
      <c r="R15" s="16"/>
      <c r="S15" s="21"/>
    </row>
    <row r="16" spans="1:19" ht="17.25" hidden="1" customHeight="1">
      <c r="A16" s="15"/>
      <c r="B16" s="16"/>
      <c r="C16" s="16"/>
      <c r="D16" s="16"/>
      <c r="E16" s="31" t="s">
        <v>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25"/>
      <c r="Q16" s="25"/>
      <c r="R16" s="16"/>
      <c r="S16" s="21"/>
    </row>
    <row r="17" spans="1:19" ht="17.25" hidden="1" customHeight="1">
      <c r="A17" s="15"/>
      <c r="B17" s="16"/>
      <c r="C17" s="16"/>
      <c r="D17" s="16"/>
      <c r="E17" s="31" t="s">
        <v>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25"/>
      <c r="Q17" s="25"/>
      <c r="R17" s="16"/>
      <c r="S17" s="21"/>
    </row>
    <row r="18" spans="1:19" ht="17.25" hidden="1" customHeight="1">
      <c r="A18" s="15"/>
      <c r="B18" s="16"/>
      <c r="C18" s="16"/>
      <c r="D18" s="16"/>
      <c r="E18" s="31" t="s">
        <v>2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25"/>
      <c r="Q18" s="25"/>
      <c r="R18" s="16"/>
      <c r="S18" s="21"/>
    </row>
    <row r="19" spans="1:19" ht="17.25" hidden="1" customHeight="1">
      <c r="A19" s="15"/>
      <c r="B19" s="16"/>
      <c r="C19" s="16"/>
      <c r="D19" s="16"/>
      <c r="E19" s="31" t="s">
        <v>2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25"/>
      <c r="Q19" s="25"/>
      <c r="R19" s="16"/>
      <c r="S19" s="21"/>
    </row>
    <row r="20" spans="1:19" ht="17.25" hidden="1" customHeight="1">
      <c r="A20" s="15"/>
      <c r="B20" s="16"/>
      <c r="C20" s="16"/>
      <c r="D20" s="16"/>
      <c r="E20" s="31" t="s">
        <v>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5"/>
      <c r="Q20" s="25"/>
      <c r="R20" s="16"/>
      <c r="S20" s="21"/>
    </row>
    <row r="21" spans="1:19" ht="17.25" hidden="1" customHeight="1">
      <c r="A21" s="15"/>
      <c r="B21" s="16"/>
      <c r="C21" s="16"/>
      <c r="D21" s="16"/>
      <c r="E21" s="31" t="s">
        <v>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25"/>
      <c r="Q21" s="25"/>
      <c r="R21" s="16"/>
      <c r="S21" s="21"/>
    </row>
    <row r="22" spans="1:19" ht="17.25" hidden="1" customHeight="1">
      <c r="A22" s="15"/>
      <c r="B22" s="16"/>
      <c r="C22" s="16"/>
      <c r="D22" s="16"/>
      <c r="E22" s="31" t="s">
        <v>2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25"/>
      <c r="Q22" s="25"/>
      <c r="R22" s="16"/>
      <c r="S22" s="21"/>
    </row>
    <row r="23" spans="1:19" ht="17.25" hidden="1" customHeight="1">
      <c r="A23" s="15"/>
      <c r="B23" s="16"/>
      <c r="C23" s="16"/>
      <c r="D23" s="16"/>
      <c r="E23" s="31" t="s">
        <v>2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25"/>
      <c r="Q23" s="25"/>
      <c r="R23" s="16"/>
      <c r="S23" s="21"/>
    </row>
    <row r="24" spans="1:19" ht="17.25" hidden="1" customHeight="1">
      <c r="A24" s="15"/>
      <c r="B24" s="16"/>
      <c r="C24" s="16"/>
      <c r="D24" s="16"/>
      <c r="E24" s="31" t="s">
        <v>2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5"/>
      <c r="Q24" s="25"/>
      <c r="R24" s="16"/>
      <c r="S24" s="21"/>
    </row>
    <row r="25" spans="1:19" ht="17.25" customHeight="1">
      <c r="A25" s="15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 t="s">
        <v>16</v>
      </c>
      <c r="P25" s="16" t="s">
        <v>17</v>
      </c>
      <c r="Q25" s="16"/>
      <c r="R25" s="16"/>
      <c r="S25" s="21"/>
    </row>
    <row r="26" spans="1:19" ht="17.25" customHeight="1">
      <c r="A26" s="15"/>
      <c r="B26" s="16" t="s">
        <v>18</v>
      </c>
      <c r="C26" s="16"/>
      <c r="D26" s="16"/>
      <c r="E26" s="17" t="s">
        <v>19</v>
      </c>
      <c r="F26" s="18"/>
      <c r="G26" s="18"/>
      <c r="H26" s="18"/>
      <c r="I26" s="18"/>
      <c r="J26" s="19"/>
      <c r="K26" s="16"/>
      <c r="L26" s="16"/>
      <c r="M26" s="16"/>
      <c r="N26" s="16"/>
      <c r="O26" s="32"/>
      <c r="P26" s="33"/>
      <c r="Q26" s="34"/>
      <c r="R26" s="35"/>
      <c r="S26" s="21"/>
    </row>
    <row r="27" spans="1:19" ht="17.25" customHeight="1">
      <c r="A27" s="15"/>
      <c r="B27" s="16" t="s">
        <v>20</v>
      </c>
      <c r="C27" s="16"/>
      <c r="D27" s="16"/>
      <c r="E27" s="22"/>
      <c r="F27" s="16"/>
      <c r="G27" s="16"/>
      <c r="H27" s="16"/>
      <c r="I27" s="16"/>
      <c r="J27" s="23"/>
      <c r="K27" s="16"/>
      <c r="L27" s="16"/>
      <c r="M27" s="16"/>
      <c r="N27" s="16"/>
      <c r="O27" s="32"/>
      <c r="P27" s="33"/>
      <c r="Q27" s="34"/>
      <c r="R27" s="35"/>
      <c r="S27" s="21"/>
    </row>
    <row r="28" spans="1:19" ht="17.25" customHeight="1">
      <c r="A28" s="15"/>
      <c r="B28" s="16" t="s">
        <v>21</v>
      </c>
      <c r="C28" s="16"/>
      <c r="D28" s="16"/>
      <c r="E28" s="22" t="s">
        <v>2</v>
      </c>
      <c r="F28" s="16"/>
      <c r="G28" s="16"/>
      <c r="H28" s="16"/>
      <c r="I28" s="16"/>
      <c r="J28" s="23"/>
      <c r="K28" s="16"/>
      <c r="L28" s="16"/>
      <c r="M28" s="16"/>
      <c r="N28" s="16"/>
      <c r="O28" s="32"/>
      <c r="P28" s="33"/>
      <c r="Q28" s="34"/>
      <c r="R28" s="35"/>
      <c r="S28" s="21"/>
    </row>
    <row r="29" spans="1:19" ht="17.25" customHeight="1">
      <c r="A29" s="15"/>
      <c r="B29" s="16"/>
      <c r="C29" s="16"/>
      <c r="D29" s="16"/>
      <c r="E29" s="29"/>
      <c r="F29" s="27"/>
      <c r="G29" s="27"/>
      <c r="H29" s="27"/>
      <c r="I29" s="27"/>
      <c r="J29" s="28"/>
      <c r="K29" s="16"/>
      <c r="L29" s="16"/>
      <c r="M29" s="16"/>
      <c r="N29" s="16"/>
      <c r="O29" s="25"/>
      <c r="P29" s="25"/>
      <c r="Q29" s="25"/>
      <c r="R29" s="16"/>
      <c r="S29" s="21"/>
    </row>
    <row r="30" spans="1:19" ht="17.25" customHeight="1">
      <c r="A30" s="15"/>
      <c r="B30" s="16"/>
      <c r="C30" s="16"/>
      <c r="D30" s="16"/>
      <c r="E30" s="36" t="s">
        <v>22</v>
      </c>
      <c r="F30" s="16"/>
      <c r="G30" s="16" t="s">
        <v>23</v>
      </c>
      <c r="H30" s="16"/>
      <c r="I30" s="16"/>
      <c r="J30" s="16"/>
      <c r="K30" s="16"/>
      <c r="L30" s="16"/>
      <c r="M30" s="16"/>
      <c r="N30" s="16"/>
      <c r="O30" s="36" t="s">
        <v>24</v>
      </c>
      <c r="P30" s="25"/>
      <c r="Q30" s="25"/>
      <c r="R30" s="37"/>
      <c r="S30" s="21"/>
    </row>
    <row r="31" spans="1:19" ht="17.25" customHeight="1">
      <c r="A31" s="15"/>
      <c r="B31" s="16"/>
      <c r="C31" s="16"/>
      <c r="D31" s="16"/>
      <c r="E31" s="32"/>
      <c r="F31" s="16"/>
      <c r="G31" s="33"/>
      <c r="H31" s="38"/>
      <c r="I31" s="39"/>
      <c r="J31" s="16"/>
      <c r="K31" s="16"/>
      <c r="L31" s="16"/>
      <c r="M31" s="16"/>
      <c r="N31" s="16"/>
      <c r="O31" s="40"/>
      <c r="P31" s="25"/>
      <c r="Q31" s="25"/>
      <c r="R31" s="41"/>
      <c r="S31" s="21"/>
    </row>
    <row r="32" spans="1:19" ht="8.25" customHeight="1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t="20.25" customHeight="1">
      <c r="A33" s="45"/>
      <c r="B33" s="46"/>
      <c r="C33" s="46"/>
      <c r="D33" s="46"/>
      <c r="E33" s="47" t="s">
        <v>25</v>
      </c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8"/>
    </row>
    <row r="34" spans="1:19" ht="20.25" customHeight="1">
      <c r="A34" s="49" t="s">
        <v>26</v>
      </c>
      <c r="B34" s="50"/>
      <c r="C34" s="50"/>
      <c r="D34" s="51"/>
      <c r="E34" s="52" t="s">
        <v>27</v>
      </c>
      <c r="F34" s="51"/>
      <c r="G34" s="52" t="s">
        <v>28</v>
      </c>
      <c r="H34" s="50"/>
      <c r="I34" s="51"/>
      <c r="J34" s="52" t="s">
        <v>29</v>
      </c>
      <c r="K34" s="50"/>
      <c r="L34" s="52" t="s">
        <v>30</v>
      </c>
      <c r="M34" s="50"/>
      <c r="N34" s="50"/>
      <c r="O34" s="51"/>
      <c r="P34" s="52" t="s">
        <v>31</v>
      </c>
      <c r="Q34" s="50"/>
      <c r="R34" s="50"/>
      <c r="S34" s="53"/>
    </row>
    <row r="35" spans="1:19" ht="20.25" customHeight="1">
      <c r="A35" s="54"/>
      <c r="B35" s="55"/>
      <c r="C35" s="55"/>
      <c r="D35" s="56">
        <v>0</v>
      </c>
      <c r="E35" s="57">
        <f>IF(D35=0,0,R47/D35)</f>
        <v>0</v>
      </c>
      <c r="F35" s="58"/>
      <c r="G35" s="59"/>
      <c r="H35" s="55"/>
      <c r="I35" s="56">
        <v>0</v>
      </c>
      <c r="J35" s="57">
        <f>IF(I35=0,0,R47/I35)</f>
        <v>0</v>
      </c>
      <c r="K35" s="60"/>
      <c r="L35" s="59"/>
      <c r="M35" s="55"/>
      <c r="N35" s="55"/>
      <c r="O35" s="56">
        <v>0</v>
      </c>
      <c r="P35" s="59"/>
      <c r="Q35" s="55"/>
      <c r="R35" s="61">
        <f>IF(O35=0,0,R47/O35)</f>
        <v>0</v>
      </c>
      <c r="S35" s="62"/>
    </row>
    <row r="36" spans="1:19" ht="20.25" customHeight="1">
      <c r="A36" s="45"/>
      <c r="B36" s="46"/>
      <c r="C36" s="46"/>
      <c r="D36" s="46"/>
      <c r="E36" s="47" t="s">
        <v>32</v>
      </c>
      <c r="F36" s="46"/>
      <c r="G36" s="46"/>
      <c r="H36" s="46"/>
      <c r="I36" s="46"/>
      <c r="J36" s="63" t="s">
        <v>33</v>
      </c>
      <c r="K36" s="46"/>
      <c r="L36" s="46"/>
      <c r="M36" s="46"/>
      <c r="N36" s="46"/>
      <c r="O36" s="46"/>
      <c r="P36" s="46"/>
      <c r="Q36" s="46"/>
      <c r="R36" s="46"/>
      <c r="S36" s="48"/>
    </row>
    <row r="37" spans="1:19" ht="20.25" customHeight="1">
      <c r="A37" s="64" t="s">
        <v>34</v>
      </c>
      <c r="B37" s="65"/>
      <c r="C37" s="66" t="s">
        <v>35</v>
      </c>
      <c r="D37" s="67"/>
      <c r="E37" s="67"/>
      <c r="F37" s="68"/>
      <c r="G37" s="64" t="s">
        <v>36</v>
      </c>
      <c r="H37" s="69"/>
      <c r="I37" s="66" t="s">
        <v>37</v>
      </c>
      <c r="J37" s="67"/>
      <c r="K37" s="67"/>
      <c r="L37" s="64" t="s">
        <v>38</v>
      </c>
      <c r="M37" s="69"/>
      <c r="N37" s="66" t="s">
        <v>39</v>
      </c>
      <c r="O37" s="67"/>
      <c r="P37" s="67"/>
      <c r="Q37" s="67"/>
      <c r="R37" s="67"/>
      <c r="S37" s="68"/>
    </row>
    <row r="38" spans="1:19" ht="20.25" customHeight="1">
      <c r="A38" s="70">
        <v>1</v>
      </c>
      <c r="B38" s="71" t="s">
        <v>40</v>
      </c>
      <c r="C38" s="19"/>
      <c r="D38" s="72" t="s">
        <v>41</v>
      </c>
      <c r="E38" s="73">
        <f>SUMIF(Rozpocet!O5:O65535,8,Rozpocet!I5:I65535)</f>
        <v>0</v>
      </c>
      <c r="F38" s="74"/>
      <c r="G38" s="70">
        <v>8</v>
      </c>
      <c r="H38" s="75" t="s">
        <v>42</v>
      </c>
      <c r="I38" s="35"/>
      <c r="J38" s="76">
        <v>0</v>
      </c>
      <c r="K38" s="77"/>
      <c r="L38" s="70">
        <v>13</v>
      </c>
      <c r="M38" s="33" t="s">
        <v>43</v>
      </c>
      <c r="N38" s="38"/>
      <c r="O38" s="38"/>
      <c r="P38" s="78">
        <f>M48</f>
        <v>20</v>
      </c>
      <c r="Q38" s="79" t="s">
        <v>44</v>
      </c>
      <c r="R38" s="73">
        <v>0</v>
      </c>
      <c r="S38" s="74"/>
    </row>
    <row r="39" spans="1:19" ht="20.25" customHeight="1">
      <c r="A39" s="70">
        <v>2</v>
      </c>
      <c r="B39" s="80"/>
      <c r="C39" s="28"/>
      <c r="D39" s="72" t="s">
        <v>45</v>
      </c>
      <c r="E39" s="73">
        <f>SUMIF(Rozpocet!O10:O65536,4,Rozpocet!I10:I65536)</f>
        <v>0</v>
      </c>
      <c r="F39" s="74"/>
      <c r="G39" s="70">
        <v>9</v>
      </c>
      <c r="H39" s="16" t="s">
        <v>46</v>
      </c>
      <c r="I39" s="72"/>
      <c r="J39" s="76">
        <v>0</v>
      </c>
      <c r="K39" s="77"/>
      <c r="L39" s="70">
        <v>14</v>
      </c>
      <c r="M39" s="33" t="s">
        <v>47</v>
      </c>
      <c r="N39" s="38"/>
      <c r="O39" s="38"/>
      <c r="P39" s="78">
        <f>M48</f>
        <v>20</v>
      </c>
      <c r="Q39" s="79" t="s">
        <v>44</v>
      </c>
      <c r="R39" s="73">
        <v>0</v>
      </c>
      <c r="S39" s="74"/>
    </row>
    <row r="40" spans="1:19" ht="20.25" customHeight="1">
      <c r="A40" s="70">
        <v>3</v>
      </c>
      <c r="B40" s="71" t="s">
        <v>48</v>
      </c>
      <c r="C40" s="19"/>
      <c r="D40" s="72" t="s">
        <v>41</v>
      </c>
      <c r="E40" s="73">
        <f>SUMIF(Rozpocet!O11:O65536,32,Rozpocet!I11:I65536)</f>
        <v>0</v>
      </c>
      <c r="F40" s="74"/>
      <c r="G40" s="70">
        <v>10</v>
      </c>
      <c r="H40" s="75" t="s">
        <v>49</v>
      </c>
      <c r="I40" s="35"/>
      <c r="J40" s="76">
        <v>0</v>
      </c>
      <c r="K40" s="77"/>
      <c r="L40" s="70">
        <v>15</v>
      </c>
      <c r="M40" s="33" t="s">
        <v>50</v>
      </c>
      <c r="N40" s="38"/>
      <c r="O40" s="38"/>
      <c r="P40" s="78">
        <f>M48</f>
        <v>20</v>
      </c>
      <c r="Q40" s="79" t="s">
        <v>44</v>
      </c>
      <c r="R40" s="73">
        <v>0</v>
      </c>
      <c r="S40" s="74"/>
    </row>
    <row r="41" spans="1:19" ht="20.25" customHeight="1">
      <c r="A41" s="70">
        <v>4</v>
      </c>
      <c r="B41" s="80"/>
      <c r="C41" s="28"/>
      <c r="D41" s="72" t="s">
        <v>45</v>
      </c>
      <c r="E41" s="73">
        <f>SUMIF(Rozpocet!O12:O65536,16,Rozpocet!I12:I65536)+SUMIF(Rozpocet!O12:O65536,128,Rozpocet!I12:I65536)</f>
        <v>0</v>
      </c>
      <c r="F41" s="74"/>
      <c r="G41" s="70">
        <v>11</v>
      </c>
      <c r="H41" s="75"/>
      <c r="I41" s="35"/>
      <c r="J41" s="76">
        <v>0</v>
      </c>
      <c r="K41" s="77"/>
      <c r="L41" s="70">
        <v>16</v>
      </c>
      <c r="M41" s="33" t="s">
        <v>51</v>
      </c>
      <c r="N41" s="38"/>
      <c r="O41" s="38"/>
      <c r="P41" s="78">
        <f>M48</f>
        <v>20</v>
      </c>
      <c r="Q41" s="79" t="s">
        <v>44</v>
      </c>
      <c r="R41" s="73">
        <v>0</v>
      </c>
      <c r="S41" s="74"/>
    </row>
    <row r="42" spans="1:19" ht="20.25" customHeight="1">
      <c r="A42" s="70">
        <v>5</v>
      </c>
      <c r="B42" s="71" t="s">
        <v>52</v>
      </c>
      <c r="C42" s="19"/>
      <c r="D42" s="72" t="s">
        <v>41</v>
      </c>
      <c r="E42" s="73">
        <f>SUMIF(Rozpocet!O13:O65536,256,Rozpocet!I13:I65536)</f>
        <v>0</v>
      </c>
      <c r="F42" s="74"/>
      <c r="G42" s="81"/>
      <c r="H42" s="38"/>
      <c r="I42" s="35"/>
      <c r="J42" s="82"/>
      <c r="K42" s="77"/>
      <c r="L42" s="70">
        <v>17</v>
      </c>
      <c r="M42" s="33" t="s">
        <v>53</v>
      </c>
      <c r="N42" s="38"/>
      <c r="O42" s="38"/>
      <c r="P42" s="78">
        <f>M48</f>
        <v>20</v>
      </c>
      <c r="Q42" s="79" t="s">
        <v>44</v>
      </c>
      <c r="R42" s="73">
        <v>0</v>
      </c>
      <c r="S42" s="74"/>
    </row>
    <row r="43" spans="1:19" ht="20.25" customHeight="1">
      <c r="A43" s="70">
        <v>6</v>
      </c>
      <c r="B43" s="80"/>
      <c r="C43" s="28"/>
      <c r="D43" s="72" t="s">
        <v>45</v>
      </c>
      <c r="E43" s="73">
        <f>SUMIF(Rozpocet!O14:O65536,64,Rozpocet!I14:I65536)</f>
        <v>0</v>
      </c>
      <c r="F43" s="74"/>
      <c r="G43" s="81"/>
      <c r="H43" s="38"/>
      <c r="I43" s="35"/>
      <c r="J43" s="82"/>
      <c r="K43" s="77"/>
      <c r="L43" s="70">
        <v>18</v>
      </c>
      <c r="M43" s="75" t="s">
        <v>54</v>
      </c>
      <c r="N43" s="38"/>
      <c r="O43" s="38"/>
      <c r="P43" s="38"/>
      <c r="Q43" s="38"/>
      <c r="R43" s="73">
        <f>SUMIF(Rozpocet!O14:O65536,1024,Rozpocet!I14:I65536)</f>
        <v>0</v>
      </c>
      <c r="S43" s="74"/>
    </row>
    <row r="44" spans="1:19" ht="20.25" customHeight="1">
      <c r="A44" s="70">
        <v>7</v>
      </c>
      <c r="B44" s="83" t="s">
        <v>55</v>
      </c>
      <c r="C44" s="38"/>
      <c r="D44" s="35"/>
      <c r="E44" s="84">
        <f>SUM(E38:E43)</f>
        <v>0</v>
      </c>
      <c r="F44" s="48"/>
      <c r="G44" s="70">
        <v>12</v>
      </c>
      <c r="H44" s="83" t="s">
        <v>56</v>
      </c>
      <c r="I44" s="35"/>
      <c r="J44" s="85">
        <f>SUM(J38:J41)</f>
        <v>0</v>
      </c>
      <c r="K44" s="86"/>
      <c r="L44" s="70">
        <v>19</v>
      </c>
      <c r="M44" s="83" t="s">
        <v>57</v>
      </c>
      <c r="N44" s="38"/>
      <c r="O44" s="38"/>
      <c r="P44" s="38"/>
      <c r="Q44" s="74"/>
      <c r="R44" s="84">
        <f>SUM(R38:R43)</f>
        <v>0</v>
      </c>
      <c r="S44" s="48"/>
    </row>
    <row r="45" spans="1:19" ht="20.25" customHeight="1">
      <c r="A45" s="87">
        <v>20</v>
      </c>
      <c r="B45" s="88" t="s">
        <v>58</v>
      </c>
      <c r="C45" s="89"/>
      <c r="D45" s="90"/>
      <c r="E45" s="91">
        <f>SUMIF(Rozpocet!O14:O65536,512,Rozpocet!I14:I65536)</f>
        <v>0</v>
      </c>
      <c r="F45" s="44"/>
      <c r="G45" s="87">
        <v>21</v>
      </c>
      <c r="H45" s="88" t="s">
        <v>59</v>
      </c>
      <c r="I45" s="90"/>
      <c r="J45" s="92">
        <v>0</v>
      </c>
      <c r="K45" s="93">
        <f>M48</f>
        <v>20</v>
      </c>
      <c r="L45" s="87">
        <v>22</v>
      </c>
      <c r="M45" s="88" t="s">
        <v>60</v>
      </c>
      <c r="N45" s="89"/>
      <c r="O45" s="43"/>
      <c r="P45" s="43"/>
      <c r="Q45" s="43"/>
      <c r="R45" s="91">
        <f>SUMIF(Rozpocet!O14:O65536,"&lt;4",Rozpocet!I14:I65536)+SUMIF(Rozpocet!O14:O65536,"&gt;1024",Rozpocet!I14:I65536)</f>
        <v>0</v>
      </c>
      <c r="S45" s="44"/>
    </row>
    <row r="46" spans="1:19" ht="20.25" customHeight="1">
      <c r="A46" s="94" t="s">
        <v>20</v>
      </c>
      <c r="B46" s="13"/>
      <c r="C46" s="13"/>
      <c r="D46" s="13"/>
      <c r="E46" s="13"/>
      <c r="F46" s="95"/>
      <c r="G46" s="96"/>
      <c r="H46" s="13"/>
      <c r="I46" s="13"/>
      <c r="J46" s="13"/>
      <c r="K46" s="13"/>
      <c r="L46" s="64" t="s">
        <v>61</v>
      </c>
      <c r="M46" s="51"/>
      <c r="N46" s="66" t="s">
        <v>62</v>
      </c>
      <c r="O46" s="50"/>
      <c r="P46" s="50"/>
      <c r="Q46" s="50"/>
      <c r="R46" s="50"/>
      <c r="S46" s="53"/>
    </row>
    <row r="47" spans="1:19" ht="20.25" customHeight="1">
      <c r="A47" s="15"/>
      <c r="B47" s="16"/>
      <c r="C47" s="16"/>
      <c r="D47" s="16"/>
      <c r="E47" s="16"/>
      <c r="F47" s="23"/>
      <c r="G47" s="97"/>
      <c r="H47" s="16"/>
      <c r="I47" s="16"/>
      <c r="J47" s="16"/>
      <c r="K47" s="16"/>
      <c r="L47" s="70">
        <v>23</v>
      </c>
      <c r="M47" s="75" t="s">
        <v>63</v>
      </c>
      <c r="N47" s="38"/>
      <c r="O47" s="38"/>
      <c r="P47" s="38"/>
      <c r="Q47" s="74"/>
      <c r="R47" s="84">
        <f>ROUND(E44+J44+R44+E45+J45+R45,2)</f>
        <v>0</v>
      </c>
      <c r="S47" s="48"/>
    </row>
    <row r="48" spans="1:19" ht="20.25" customHeight="1">
      <c r="A48" s="98" t="s">
        <v>64</v>
      </c>
      <c r="B48" s="27"/>
      <c r="C48" s="27"/>
      <c r="D48" s="27"/>
      <c r="E48" s="27"/>
      <c r="F48" s="28"/>
      <c r="G48" s="99" t="s">
        <v>65</v>
      </c>
      <c r="H48" s="27"/>
      <c r="I48" s="27"/>
      <c r="J48" s="27"/>
      <c r="K48" s="27"/>
      <c r="L48" s="70">
        <v>24</v>
      </c>
      <c r="M48" s="100">
        <v>20</v>
      </c>
      <c r="N48" s="35" t="s">
        <v>44</v>
      </c>
      <c r="O48" s="101">
        <f>R47-O49</f>
        <v>0</v>
      </c>
      <c r="P48" s="27" t="s">
        <v>66</v>
      </c>
      <c r="Q48" s="27"/>
      <c r="R48" s="102">
        <f>ROUND(O48*M48/100,2)</f>
        <v>0</v>
      </c>
      <c r="S48" s="103"/>
    </row>
    <row r="49" spans="1:19" ht="20.25" customHeight="1">
      <c r="A49" s="104" t="s">
        <v>18</v>
      </c>
      <c r="B49" s="18"/>
      <c r="C49" s="18"/>
      <c r="D49" s="18"/>
      <c r="E49" s="18"/>
      <c r="F49" s="19"/>
      <c r="G49" s="105"/>
      <c r="H49" s="18"/>
      <c r="I49" s="18"/>
      <c r="J49" s="18"/>
      <c r="K49" s="18"/>
      <c r="L49" s="70">
        <v>25</v>
      </c>
      <c r="M49" s="100">
        <v>20</v>
      </c>
      <c r="N49" s="35" t="s">
        <v>44</v>
      </c>
      <c r="O49" s="101">
        <f>ROUND(SUMIF(Rozpocet!N14:N65536,M49,Rozpocet!I14:I65536)+SUMIF(P38:P42,M49,R38:R42)+IF(K45=M49,J45,0),2)</f>
        <v>0</v>
      </c>
      <c r="P49" s="38" t="s">
        <v>66</v>
      </c>
      <c r="Q49" s="38"/>
      <c r="R49" s="73">
        <f>ROUND(O49*M49/100,2)</f>
        <v>0</v>
      </c>
      <c r="S49" s="74"/>
    </row>
    <row r="50" spans="1:19" ht="20.25" customHeight="1">
      <c r="A50" s="15"/>
      <c r="B50" s="16"/>
      <c r="C50" s="16"/>
      <c r="D50" s="16"/>
      <c r="E50" s="16"/>
      <c r="F50" s="23"/>
      <c r="G50" s="97"/>
      <c r="H50" s="16"/>
      <c r="I50" s="16"/>
      <c r="J50" s="16"/>
      <c r="K50" s="16"/>
      <c r="L50" s="87">
        <v>26</v>
      </c>
      <c r="M50" s="106" t="s">
        <v>67</v>
      </c>
      <c r="N50" s="89"/>
      <c r="O50" s="89"/>
      <c r="P50" s="89"/>
      <c r="Q50" s="43"/>
      <c r="R50" s="107">
        <f>R47+R48+R49</f>
        <v>0</v>
      </c>
      <c r="S50" s="108"/>
    </row>
    <row r="51" spans="1:19" ht="20.25" customHeight="1">
      <c r="A51" s="98" t="s">
        <v>68</v>
      </c>
      <c r="B51" s="27"/>
      <c r="C51" s="27"/>
      <c r="D51" s="27"/>
      <c r="E51" s="27"/>
      <c r="F51" s="28"/>
      <c r="G51" s="99" t="s">
        <v>65</v>
      </c>
      <c r="H51" s="27"/>
      <c r="I51" s="27"/>
      <c r="J51" s="27"/>
      <c r="K51" s="27"/>
      <c r="L51" s="64" t="s">
        <v>69</v>
      </c>
      <c r="M51" s="51"/>
      <c r="N51" s="66" t="s">
        <v>70</v>
      </c>
      <c r="O51" s="50"/>
      <c r="P51" s="50"/>
      <c r="Q51" s="50"/>
      <c r="R51" s="109"/>
      <c r="S51" s="53"/>
    </row>
    <row r="52" spans="1:19" ht="20.25" customHeight="1">
      <c r="A52" s="104" t="s">
        <v>21</v>
      </c>
      <c r="B52" s="18"/>
      <c r="C52" s="18"/>
      <c r="D52" s="18"/>
      <c r="E52" s="18"/>
      <c r="F52" s="19"/>
      <c r="G52" s="105"/>
      <c r="H52" s="18"/>
      <c r="I52" s="18"/>
      <c r="J52" s="18"/>
      <c r="K52" s="18"/>
      <c r="L52" s="70">
        <v>27</v>
      </c>
      <c r="M52" s="75" t="s">
        <v>71</v>
      </c>
      <c r="N52" s="38"/>
      <c r="O52" s="38"/>
      <c r="P52" s="38"/>
      <c r="Q52" s="35"/>
      <c r="R52" s="73">
        <v>0</v>
      </c>
      <c r="S52" s="74"/>
    </row>
    <row r="53" spans="1:19" ht="20.25" customHeight="1">
      <c r="A53" s="15"/>
      <c r="B53" s="16"/>
      <c r="C53" s="16"/>
      <c r="D53" s="16"/>
      <c r="E53" s="16"/>
      <c r="F53" s="23"/>
      <c r="G53" s="97"/>
      <c r="H53" s="16"/>
      <c r="I53" s="16"/>
      <c r="J53" s="16"/>
      <c r="K53" s="16"/>
      <c r="L53" s="70">
        <v>28</v>
      </c>
      <c r="M53" s="75" t="s">
        <v>72</v>
      </c>
      <c r="N53" s="38"/>
      <c r="O53" s="38"/>
      <c r="P53" s="38"/>
      <c r="Q53" s="35"/>
      <c r="R53" s="73">
        <v>0</v>
      </c>
      <c r="S53" s="74"/>
    </row>
    <row r="54" spans="1:19" ht="20.25" customHeight="1">
      <c r="A54" s="110" t="s">
        <v>64</v>
      </c>
      <c r="B54" s="43"/>
      <c r="C54" s="43"/>
      <c r="D54" s="43"/>
      <c r="E54" s="43"/>
      <c r="F54" s="111"/>
      <c r="G54" s="112" t="s">
        <v>65</v>
      </c>
      <c r="H54" s="43"/>
      <c r="I54" s="43"/>
      <c r="J54" s="43"/>
      <c r="K54" s="43"/>
      <c r="L54" s="87">
        <v>29</v>
      </c>
      <c r="M54" s="88" t="s">
        <v>73</v>
      </c>
      <c r="N54" s="89"/>
      <c r="O54" s="89"/>
      <c r="P54" s="89"/>
      <c r="Q54" s="90"/>
      <c r="R54" s="57">
        <v>0</v>
      </c>
      <c r="S54" s="113"/>
    </row>
  </sheetData>
  <printOptions verticalCentered="1"/>
  <pageMargins left="0.59055119752883911" right="0.59055119752883911" top="0.90551179647445679" bottom="0.90551179647445679" header="0" footer="0"/>
  <pageSetup paperSize="9" scale="94" orientation="portrait" horizontalDpi="4294967294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workbookViewId="0">
      <pane ySplit="13" topLeftCell="A14" activePane="bottomLeft" state="frozenSplit"/>
      <selection pane="bottomLeft" activeCell="B9" sqref="B9"/>
    </sheetView>
  </sheetViews>
  <sheetFormatPr defaultRowHeight="12.75" customHeight="1"/>
  <cols>
    <col min="1" max="1" width="12.7109375" style="1" customWidth="1"/>
    <col min="2" max="2" width="55.7109375" style="1" customWidth="1"/>
    <col min="3" max="3" width="13.5703125" style="1" customWidth="1"/>
    <col min="4" max="5" width="13.85546875" style="1" hidden="1" customWidth="1"/>
    <col min="6" max="16384" width="9.140625" style="1"/>
  </cols>
  <sheetData>
    <row r="1" spans="1:5" ht="18" customHeight="1">
      <c r="A1" s="114" t="s">
        <v>246</v>
      </c>
      <c r="B1" s="115"/>
      <c r="C1" s="115"/>
      <c r="D1" s="115"/>
      <c r="E1" s="115"/>
    </row>
    <row r="2" spans="1:5" ht="12" customHeight="1">
      <c r="A2" s="116" t="s">
        <v>74</v>
      </c>
      <c r="B2" s="117" t="str">
        <f>'Krycí list'!E5</f>
        <v>Rekonštrukcia obvodového plášťa plavárne v Trebišove</v>
      </c>
      <c r="C2" s="118"/>
      <c r="D2" s="118"/>
      <c r="E2" s="118"/>
    </row>
    <row r="3" spans="1:5" ht="12" customHeight="1">
      <c r="A3" s="116" t="s">
        <v>75</v>
      </c>
      <c r="B3" s="117" t="str">
        <f>'Krycí list'!E7</f>
        <v xml:space="preserve">001 - SO 01 - Hlavny objekt </v>
      </c>
      <c r="C3" s="119"/>
      <c r="D3" s="117"/>
      <c r="E3" s="120"/>
    </row>
    <row r="4" spans="1:5" ht="12" customHeight="1">
      <c r="A4" s="116" t="s">
        <v>76</v>
      </c>
      <c r="B4" s="117" t="str">
        <f>'Krycí list'!E9</f>
        <v xml:space="preserve"> </v>
      </c>
      <c r="C4" s="119"/>
      <c r="D4" s="117"/>
      <c r="E4" s="120"/>
    </row>
    <row r="5" spans="1:5" ht="12" customHeight="1">
      <c r="A5" s="117" t="s">
        <v>77</v>
      </c>
      <c r="B5" s="117" t="str">
        <f>'Krycí list'!P5</f>
        <v xml:space="preserve"> </v>
      </c>
      <c r="C5" s="119"/>
      <c r="D5" s="117"/>
      <c r="E5" s="120"/>
    </row>
    <row r="6" spans="1:5" ht="6" customHeight="1">
      <c r="A6" s="117"/>
      <c r="B6" s="117"/>
      <c r="C6" s="119"/>
      <c r="D6" s="117"/>
      <c r="E6" s="120"/>
    </row>
    <row r="7" spans="1:5" ht="12" customHeight="1">
      <c r="A7" s="117" t="s">
        <v>78</v>
      </c>
      <c r="B7" s="117" t="str">
        <f>'Krycí list'!E26</f>
        <v xml:space="preserve">Mesto Trebišov </v>
      </c>
      <c r="C7" s="119"/>
      <c r="D7" s="117"/>
      <c r="E7" s="120"/>
    </row>
    <row r="8" spans="1:5" ht="12" customHeight="1">
      <c r="A8" s="117" t="s">
        <v>79</v>
      </c>
      <c r="B8" s="117" t="str">
        <f>'Krycí list'!E28</f>
        <v xml:space="preserve"> </v>
      </c>
      <c r="C8" s="119"/>
      <c r="D8" s="117"/>
      <c r="E8" s="120"/>
    </row>
    <row r="9" spans="1:5" ht="12" customHeight="1">
      <c r="A9" s="117" t="s">
        <v>80</v>
      </c>
      <c r="B9" s="117"/>
      <c r="C9" s="119"/>
      <c r="D9" s="117"/>
      <c r="E9" s="120"/>
    </row>
    <row r="10" spans="1:5" ht="6" customHeight="1">
      <c r="A10" s="115"/>
      <c r="B10" s="115"/>
      <c r="C10" s="115"/>
      <c r="D10" s="115"/>
      <c r="E10" s="115"/>
    </row>
    <row r="11" spans="1:5" ht="12" customHeight="1">
      <c r="A11" s="121" t="s">
        <v>81</v>
      </c>
      <c r="B11" s="122" t="s">
        <v>82</v>
      </c>
      <c r="C11" s="123" t="s">
        <v>83</v>
      </c>
      <c r="D11" s="124" t="s">
        <v>84</v>
      </c>
      <c r="E11" s="123" t="s">
        <v>85</v>
      </c>
    </row>
    <row r="12" spans="1:5" ht="12" customHeight="1">
      <c r="A12" s="125">
        <v>1</v>
      </c>
      <c r="B12" s="126">
        <v>2</v>
      </c>
      <c r="C12" s="127">
        <v>3</v>
      </c>
      <c r="D12" s="128">
        <v>4</v>
      </c>
      <c r="E12" s="127">
        <v>5</v>
      </c>
    </row>
    <row r="13" spans="1:5" ht="3.75" customHeight="1">
      <c r="A13" s="129"/>
      <c r="B13" s="129"/>
      <c r="C13" s="129"/>
      <c r="D13" s="129"/>
      <c r="E13" s="129"/>
    </row>
    <row r="14" spans="1:5" s="130" customFormat="1" ht="12.75" customHeight="1">
      <c r="A14" s="131" t="str">
        <f>Rozpocet!D14</f>
        <v>HSV</v>
      </c>
      <c r="B14" s="132" t="str">
        <f>Rozpocet!E14</f>
        <v>Práce a dodávky HSV</v>
      </c>
      <c r="C14" s="133">
        <f>Rozpocet!I14</f>
        <v>0</v>
      </c>
      <c r="D14" s="133">
        <f>Rozpocet!K14</f>
        <v>0</v>
      </c>
      <c r="E14" s="133">
        <f>Rozpocet!M14</f>
        <v>0</v>
      </c>
    </row>
    <row r="15" spans="1:5" s="130" customFormat="1" ht="12.75" customHeight="1">
      <c r="A15" s="134" t="str">
        <f>Rozpocet!D15</f>
        <v>2</v>
      </c>
      <c r="B15" s="135" t="str">
        <f>Rozpocet!E15</f>
        <v>Zakladanie</v>
      </c>
      <c r="C15" s="136">
        <f>Rozpocet!I15</f>
        <v>0</v>
      </c>
      <c r="D15" s="136">
        <f>Rozpocet!K15</f>
        <v>0</v>
      </c>
      <c r="E15" s="136">
        <f>Rozpocet!M15</f>
        <v>0</v>
      </c>
    </row>
    <row r="16" spans="1:5" s="130" customFormat="1" ht="12.75" customHeight="1">
      <c r="A16" s="134" t="str">
        <f>Rozpocet!D19</f>
        <v>6</v>
      </c>
      <c r="B16" s="135" t="str">
        <f>Rozpocet!E19</f>
        <v>Úpravy povrchov, podlahy, osadenie</v>
      </c>
      <c r="C16" s="136">
        <f>Rozpocet!I19</f>
        <v>0</v>
      </c>
      <c r="D16" s="136">
        <f>Rozpocet!K19</f>
        <v>0</v>
      </c>
      <c r="E16" s="136">
        <f>Rozpocet!M19</f>
        <v>0</v>
      </c>
    </row>
    <row r="17" spans="1:5" s="130" customFormat="1" ht="12.75" customHeight="1">
      <c r="A17" s="134" t="str">
        <f>Rozpocet!D33</f>
        <v>9</v>
      </c>
      <c r="B17" s="135" t="str">
        <f>Rozpocet!E33</f>
        <v>Ostatné konštrukcie a práce-búranie</v>
      </c>
      <c r="C17" s="136">
        <f>Rozpocet!I33</f>
        <v>0</v>
      </c>
      <c r="D17" s="136">
        <f>Rozpocet!K33</f>
        <v>0</v>
      </c>
      <c r="E17" s="136">
        <f>Rozpocet!M33</f>
        <v>0</v>
      </c>
    </row>
    <row r="18" spans="1:5" s="130" customFormat="1" ht="12.75" customHeight="1">
      <c r="A18" s="134" t="str">
        <f>Rozpocet!D47</f>
        <v>99</v>
      </c>
      <c r="B18" s="135" t="str">
        <f>Rozpocet!E47</f>
        <v>Presun hmôt HSV</v>
      </c>
      <c r="C18" s="136">
        <f>Rozpocet!I47</f>
        <v>0</v>
      </c>
      <c r="D18" s="136">
        <f>Rozpocet!K47</f>
        <v>0</v>
      </c>
      <c r="E18" s="136">
        <f>Rozpocet!M47</f>
        <v>0</v>
      </c>
    </row>
    <row r="19" spans="1:5" s="130" customFormat="1" ht="12.75" customHeight="1">
      <c r="A19" s="131" t="str">
        <f>Rozpocet!D49</f>
        <v>PSV</v>
      </c>
      <c r="B19" s="132" t="str">
        <f>Rozpocet!E49</f>
        <v>Práce a dodávky PSV</v>
      </c>
      <c r="C19" s="133">
        <f>Rozpocet!I49</f>
        <v>0</v>
      </c>
      <c r="D19" s="133">
        <f>Rozpocet!K49</f>
        <v>0</v>
      </c>
      <c r="E19" s="133">
        <f>Rozpocet!M49</f>
        <v>0</v>
      </c>
    </row>
    <row r="20" spans="1:5" s="130" customFormat="1" ht="12.75" customHeight="1">
      <c r="A20" s="134" t="str">
        <f>Rozpocet!D50</f>
        <v>764</v>
      </c>
      <c r="B20" s="135" t="str">
        <f>Rozpocet!E50</f>
        <v>Konštrukcie klampiarske</v>
      </c>
      <c r="C20" s="136">
        <f>Rozpocet!I50</f>
        <v>0</v>
      </c>
      <c r="D20" s="136">
        <f>Rozpocet!K50</f>
        <v>0</v>
      </c>
      <c r="E20" s="136">
        <f>Rozpocet!M50</f>
        <v>0</v>
      </c>
    </row>
    <row r="21" spans="1:5" s="130" customFormat="1" ht="12.75" customHeight="1">
      <c r="A21" s="134" t="str">
        <f>Rozpocet!D53</f>
        <v>767</v>
      </c>
      <c r="B21" s="135" t="str">
        <f>Rozpocet!E53</f>
        <v>Konštrukcie doplnkové kovové</v>
      </c>
      <c r="C21" s="136">
        <f>Rozpocet!I53</f>
        <v>0</v>
      </c>
      <c r="D21" s="136">
        <f>Rozpocet!K53</f>
        <v>0</v>
      </c>
      <c r="E21" s="136">
        <f>Rozpocet!M53</f>
        <v>0</v>
      </c>
    </row>
    <row r="22" spans="1:5" s="130" customFormat="1" ht="12.75" customHeight="1">
      <c r="A22" s="131" t="str">
        <f>Rozpocet!D57</f>
        <v>M</v>
      </c>
      <c r="B22" s="132" t="str">
        <f>Rozpocet!E57</f>
        <v>Práce a dodávky M</v>
      </c>
      <c r="C22" s="133">
        <f>Rozpocet!I57</f>
        <v>0</v>
      </c>
      <c r="D22" s="133">
        <f>Rozpocet!K57</f>
        <v>0</v>
      </c>
      <c r="E22" s="133">
        <f>Rozpocet!M57</f>
        <v>0</v>
      </c>
    </row>
    <row r="23" spans="1:5" s="130" customFormat="1" ht="12.75" customHeight="1">
      <c r="A23" s="134" t="str">
        <f>Rozpocet!D58</f>
        <v>33-M</v>
      </c>
      <c r="B23" s="135" t="str">
        <f>Rozpocet!E58</f>
        <v>Montáže dopr.zariad.sklad.zar.a váh</v>
      </c>
      <c r="C23" s="136">
        <f>Rozpocet!I58</f>
        <v>0</v>
      </c>
      <c r="D23" s="136">
        <f>Rozpocet!K58</f>
        <v>0</v>
      </c>
      <c r="E23" s="136">
        <f>Rozpocet!M58</f>
        <v>0</v>
      </c>
    </row>
    <row r="24" spans="1:5" s="130" customFormat="1" ht="12.75" customHeight="1">
      <c r="A24" s="131" t="str">
        <f>Rozpocet!D61</f>
        <v>OST</v>
      </c>
      <c r="B24" s="132" t="str">
        <f>Rozpocet!E61</f>
        <v>Ostatné</v>
      </c>
      <c r="C24" s="133">
        <f>Rozpocet!I61</f>
        <v>0</v>
      </c>
      <c r="D24" s="133">
        <f>Rozpocet!K61</f>
        <v>0</v>
      </c>
      <c r="E24" s="133">
        <f>Rozpocet!M61</f>
        <v>0</v>
      </c>
    </row>
    <row r="25" spans="1:5" s="137" customFormat="1" ht="12.75" customHeight="1">
      <c r="B25" s="138" t="s">
        <v>86</v>
      </c>
      <c r="C25" s="139">
        <f>Rozpocet!I63</f>
        <v>0</v>
      </c>
      <c r="D25" s="139">
        <f>Rozpocet!K63</f>
        <v>0</v>
      </c>
      <c r="E25" s="139">
        <f>Rozpocet!M63</f>
        <v>0</v>
      </c>
    </row>
  </sheetData>
  <printOptions horizontalCentered="1"/>
  <pageMargins left="1.1023621559143066" right="1.1023621559143066" top="0.78740155696868896" bottom="0.78740155696868896" header="0" footer="0"/>
  <pageSetup paperSize="9" scale="96" fitToHeight="99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showGridLines="0" tabSelected="1" workbookViewId="0">
      <pane ySplit="13" topLeftCell="A14" activePane="bottomLeft" state="frozenSplit"/>
      <selection pane="bottomLeft" activeCell="C9" sqref="C9"/>
    </sheetView>
  </sheetViews>
  <sheetFormatPr defaultRowHeight="11.25" customHeight="1"/>
  <cols>
    <col min="1" max="1" width="5.7109375" style="1" customWidth="1"/>
    <col min="2" max="2" width="4.5703125" style="1" customWidth="1"/>
    <col min="3" max="3" width="4.7109375" style="1" customWidth="1"/>
    <col min="4" max="4" width="12.7109375" style="1" customWidth="1"/>
    <col min="5" max="5" width="55.7109375" style="1" customWidth="1"/>
    <col min="6" max="6" width="4.7109375" style="1" customWidth="1"/>
    <col min="7" max="7" width="9.5703125" style="1" customWidth="1"/>
    <col min="8" max="8" width="9.85546875" style="1" customWidth="1"/>
    <col min="9" max="9" width="12.7109375" style="1" customWidth="1"/>
    <col min="10" max="10" width="10.7109375" style="1" hidden="1" customWidth="1"/>
    <col min="11" max="11" width="10.85546875" style="1" hidden="1" customWidth="1"/>
    <col min="12" max="12" width="9.7109375" style="1" hidden="1" customWidth="1"/>
    <col min="13" max="13" width="11.5703125" style="1" hidden="1" customWidth="1"/>
    <col min="14" max="14" width="6" style="1" customWidth="1"/>
    <col min="15" max="15" width="6.7109375" style="1" hidden="1" customWidth="1"/>
    <col min="16" max="16" width="7.140625" style="1" hidden="1" customWidth="1"/>
    <col min="17" max="16384" width="9.140625" style="1"/>
  </cols>
  <sheetData>
    <row r="1" spans="1:16" ht="18" customHeight="1">
      <c r="A1" s="114" t="s">
        <v>248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1"/>
      <c r="P1" s="141"/>
    </row>
    <row r="2" spans="1:16" ht="11.25" customHeight="1">
      <c r="A2" s="116" t="s">
        <v>74</v>
      </c>
      <c r="B2" s="117"/>
      <c r="C2" s="117" t="str">
        <f>'Krycí list'!E5</f>
        <v>Rekonštrukcia obvodového plášťa plavárne v Trebišove</v>
      </c>
      <c r="D2" s="117"/>
      <c r="E2" s="117"/>
      <c r="F2" s="117"/>
      <c r="G2" s="117"/>
      <c r="H2" s="117"/>
      <c r="I2" s="117"/>
      <c r="J2" s="117"/>
      <c r="K2" s="117"/>
      <c r="L2" s="140"/>
      <c r="M2" s="140"/>
      <c r="N2" s="140"/>
      <c r="O2" s="141"/>
      <c r="P2" s="141"/>
    </row>
    <row r="3" spans="1:16" ht="11.25" customHeight="1">
      <c r="A3" s="116" t="s">
        <v>75</v>
      </c>
      <c r="B3" s="117"/>
      <c r="C3" s="117" t="str">
        <f>'Krycí list'!E7</f>
        <v xml:space="preserve">001 - SO 01 - Hlavny objekt </v>
      </c>
      <c r="D3" s="117"/>
      <c r="E3" s="117"/>
      <c r="F3" s="117"/>
      <c r="G3" s="117"/>
      <c r="H3" s="117"/>
      <c r="I3" s="117"/>
      <c r="J3" s="117"/>
      <c r="K3" s="117"/>
      <c r="L3" s="140"/>
      <c r="M3" s="140"/>
      <c r="N3" s="140"/>
      <c r="O3" s="141"/>
      <c r="P3" s="141"/>
    </row>
    <row r="4" spans="1:16" ht="11.25" customHeight="1">
      <c r="A4" s="116" t="s">
        <v>76</v>
      </c>
      <c r="B4" s="117"/>
      <c r="C4" s="117" t="str">
        <f>'Krycí list'!E9</f>
        <v xml:space="preserve"> </v>
      </c>
      <c r="D4" s="117"/>
      <c r="E4" s="117"/>
      <c r="F4" s="117"/>
      <c r="G4" s="117"/>
      <c r="H4" s="117"/>
      <c r="I4" s="117"/>
      <c r="J4" s="117"/>
      <c r="K4" s="117"/>
      <c r="L4" s="140"/>
      <c r="M4" s="140"/>
      <c r="N4" s="140"/>
      <c r="O4" s="141"/>
      <c r="P4" s="141"/>
    </row>
    <row r="5" spans="1:16" ht="11.25" customHeight="1">
      <c r="A5" s="117" t="s">
        <v>87</v>
      </c>
      <c r="B5" s="117"/>
      <c r="C5" s="117" t="str">
        <f>'Krycí list'!P5</f>
        <v xml:space="preserve"> </v>
      </c>
      <c r="D5" s="117"/>
      <c r="E5" s="117"/>
      <c r="F5" s="117"/>
      <c r="G5" s="117"/>
      <c r="H5" s="117"/>
      <c r="I5" s="117"/>
      <c r="J5" s="117"/>
      <c r="K5" s="117"/>
      <c r="L5" s="140"/>
      <c r="M5" s="140"/>
      <c r="N5" s="140"/>
      <c r="O5" s="141"/>
      <c r="P5" s="141"/>
    </row>
    <row r="6" spans="1:16" ht="5.25" customHeight="1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40"/>
      <c r="M6" s="140"/>
      <c r="N6" s="140"/>
      <c r="O6" s="141"/>
      <c r="P6" s="141"/>
    </row>
    <row r="7" spans="1:16" ht="11.25" customHeight="1">
      <c r="A7" s="117" t="s">
        <v>78</v>
      </c>
      <c r="B7" s="117"/>
      <c r="C7" s="117" t="str">
        <f>'Krycí list'!E26</f>
        <v xml:space="preserve">Mesto Trebišov </v>
      </c>
      <c r="D7" s="117"/>
      <c r="E7" s="117"/>
      <c r="F7" s="117"/>
      <c r="G7" s="117"/>
      <c r="H7" s="117"/>
      <c r="I7" s="117"/>
      <c r="J7" s="117"/>
      <c r="K7" s="117"/>
      <c r="L7" s="140"/>
      <c r="M7" s="140"/>
      <c r="N7" s="140"/>
      <c r="O7" s="141"/>
      <c r="P7" s="141"/>
    </row>
    <row r="8" spans="1:16" ht="11.25" customHeight="1">
      <c r="A8" s="117" t="s">
        <v>79</v>
      </c>
      <c r="B8" s="117"/>
      <c r="C8" s="117" t="str">
        <f>'Krycí list'!E28</f>
        <v xml:space="preserve"> </v>
      </c>
      <c r="D8" s="117"/>
      <c r="E8" s="117"/>
      <c r="F8" s="117"/>
      <c r="G8" s="117"/>
      <c r="H8" s="117"/>
      <c r="I8" s="117"/>
      <c r="J8" s="117"/>
      <c r="K8" s="117"/>
      <c r="L8" s="140"/>
      <c r="M8" s="140"/>
      <c r="N8" s="140"/>
      <c r="O8" s="141"/>
      <c r="P8" s="141"/>
    </row>
    <row r="9" spans="1:16" ht="11.25" customHeight="1">
      <c r="A9" s="117" t="s">
        <v>80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40"/>
      <c r="M9" s="140"/>
      <c r="N9" s="140"/>
      <c r="O9" s="141"/>
      <c r="P9" s="141"/>
    </row>
    <row r="10" spans="1:16" ht="6" customHeight="1">
      <c r="A10" s="140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1"/>
      <c r="P10" s="141"/>
    </row>
    <row r="11" spans="1:16" ht="21.75" customHeight="1">
      <c r="A11" s="121" t="s">
        <v>88</v>
      </c>
      <c r="B11" s="122" t="s">
        <v>89</v>
      </c>
      <c r="C11" s="122" t="s">
        <v>90</v>
      </c>
      <c r="D11" s="122" t="s">
        <v>91</v>
      </c>
      <c r="E11" s="122" t="s">
        <v>82</v>
      </c>
      <c r="F11" s="122" t="s">
        <v>92</v>
      </c>
      <c r="G11" s="122" t="s">
        <v>93</v>
      </c>
      <c r="H11" s="122" t="s">
        <v>94</v>
      </c>
      <c r="I11" s="122" t="s">
        <v>83</v>
      </c>
      <c r="J11" s="122" t="s">
        <v>95</v>
      </c>
      <c r="K11" s="122" t="s">
        <v>84</v>
      </c>
      <c r="L11" s="122" t="s">
        <v>96</v>
      </c>
      <c r="M11" s="122" t="s">
        <v>97</v>
      </c>
      <c r="N11" s="123" t="s">
        <v>98</v>
      </c>
      <c r="O11" s="142" t="s">
        <v>99</v>
      </c>
      <c r="P11" s="143" t="s">
        <v>100</v>
      </c>
    </row>
    <row r="12" spans="1:16" ht="11.25" customHeight="1">
      <c r="A12" s="125">
        <v>1</v>
      </c>
      <c r="B12" s="126">
        <v>2</v>
      </c>
      <c r="C12" s="126">
        <v>3</v>
      </c>
      <c r="D12" s="126">
        <v>4</v>
      </c>
      <c r="E12" s="126">
        <v>5</v>
      </c>
      <c r="F12" s="126">
        <v>6</v>
      </c>
      <c r="G12" s="126">
        <v>7</v>
      </c>
      <c r="H12" s="126">
        <v>8</v>
      </c>
      <c r="I12" s="126">
        <v>9</v>
      </c>
      <c r="J12" s="126"/>
      <c r="K12" s="126"/>
      <c r="L12" s="126"/>
      <c r="M12" s="126"/>
      <c r="N12" s="127">
        <v>10</v>
      </c>
      <c r="O12" s="144">
        <v>11</v>
      </c>
      <c r="P12" s="145">
        <v>12</v>
      </c>
    </row>
    <row r="13" spans="1:16" ht="3.75" customHeight="1">
      <c r="A13" s="140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6"/>
      <c r="O13" s="147"/>
      <c r="P13" s="148"/>
    </row>
    <row r="14" spans="1:16" s="130" customFormat="1" ht="12.75" customHeight="1">
      <c r="A14" s="149"/>
      <c r="B14" s="150" t="s">
        <v>61</v>
      </c>
      <c r="C14" s="149"/>
      <c r="D14" s="149" t="s">
        <v>40</v>
      </c>
      <c r="E14" s="149" t="s">
        <v>101</v>
      </c>
      <c r="F14" s="149"/>
      <c r="G14" s="149"/>
      <c r="H14" s="149"/>
      <c r="I14" s="151"/>
      <c r="J14" s="149"/>
      <c r="K14" s="151"/>
      <c r="L14" s="149"/>
      <c r="M14" s="151"/>
      <c r="N14" s="149"/>
      <c r="P14" s="132" t="s">
        <v>102</v>
      </c>
    </row>
    <row r="15" spans="1:16" s="130" customFormat="1" ht="12.75" customHeight="1">
      <c r="B15" s="134" t="s">
        <v>61</v>
      </c>
      <c r="D15" s="135" t="s">
        <v>103</v>
      </c>
      <c r="E15" s="135" t="s">
        <v>104</v>
      </c>
      <c r="I15" s="136"/>
      <c r="K15" s="136"/>
      <c r="M15" s="136"/>
      <c r="P15" s="135" t="s">
        <v>105</v>
      </c>
    </row>
    <row r="16" spans="1:16" s="16" customFormat="1" ht="24" customHeight="1">
      <c r="A16" s="152" t="s">
        <v>105</v>
      </c>
      <c r="B16" s="152" t="s">
        <v>106</v>
      </c>
      <c r="C16" s="152" t="s">
        <v>107</v>
      </c>
      <c r="D16" s="16" t="s">
        <v>108</v>
      </c>
      <c r="E16" s="153" t="s">
        <v>109</v>
      </c>
      <c r="F16" s="152" t="s">
        <v>110</v>
      </c>
      <c r="G16" s="154">
        <v>18.5</v>
      </c>
      <c r="H16" s="154"/>
      <c r="I16" s="154"/>
      <c r="J16" s="155"/>
      <c r="K16" s="154"/>
      <c r="L16" s="155"/>
      <c r="M16" s="154"/>
      <c r="N16" s="156"/>
      <c r="O16" s="157">
        <v>4</v>
      </c>
      <c r="P16" s="16" t="s">
        <v>103</v>
      </c>
    </row>
    <row r="17" spans="1:16" s="16" customFormat="1" ht="13.5" customHeight="1">
      <c r="A17" s="152" t="s">
        <v>103</v>
      </c>
      <c r="B17" s="152" t="s">
        <v>106</v>
      </c>
      <c r="C17" s="152" t="s">
        <v>107</v>
      </c>
      <c r="D17" s="16" t="s">
        <v>111</v>
      </c>
      <c r="E17" s="153" t="s">
        <v>112</v>
      </c>
      <c r="F17" s="152" t="s">
        <v>113</v>
      </c>
      <c r="G17" s="154">
        <v>74</v>
      </c>
      <c r="H17" s="154"/>
      <c r="I17" s="154"/>
      <c r="J17" s="155"/>
      <c r="K17" s="154"/>
      <c r="L17" s="155"/>
      <c r="M17" s="154"/>
      <c r="N17" s="156"/>
      <c r="O17" s="157">
        <v>4</v>
      </c>
      <c r="P17" s="16" t="s">
        <v>103</v>
      </c>
    </row>
    <row r="18" spans="1:16" s="16" customFormat="1" ht="13.5" customHeight="1">
      <c r="A18" s="152" t="s">
        <v>114</v>
      </c>
      <c r="B18" s="152" t="s">
        <v>106</v>
      </c>
      <c r="C18" s="152" t="s">
        <v>107</v>
      </c>
      <c r="D18" s="16" t="s">
        <v>115</v>
      </c>
      <c r="E18" s="153" t="s">
        <v>116</v>
      </c>
      <c r="F18" s="152" t="s">
        <v>110</v>
      </c>
      <c r="G18" s="154">
        <v>18.5</v>
      </c>
      <c r="H18" s="154"/>
      <c r="I18" s="154"/>
      <c r="J18" s="155"/>
      <c r="K18" s="154"/>
      <c r="L18" s="155"/>
      <c r="M18" s="154"/>
      <c r="N18" s="156"/>
      <c r="O18" s="157">
        <v>4</v>
      </c>
      <c r="P18" s="16" t="s">
        <v>103</v>
      </c>
    </row>
    <row r="19" spans="1:16" s="130" customFormat="1" ht="12.75" customHeight="1">
      <c r="B19" s="134" t="s">
        <v>61</v>
      </c>
      <c r="D19" s="135" t="s">
        <v>117</v>
      </c>
      <c r="E19" s="135" t="s">
        <v>118</v>
      </c>
      <c r="I19" s="136"/>
      <c r="K19" s="136"/>
      <c r="M19" s="136"/>
      <c r="P19" s="135" t="s">
        <v>105</v>
      </c>
    </row>
    <row r="20" spans="1:16" s="16" customFormat="1" ht="24" customHeight="1">
      <c r="A20" s="152" t="s">
        <v>119</v>
      </c>
      <c r="B20" s="152" t="s">
        <v>106</v>
      </c>
      <c r="C20" s="152" t="s">
        <v>120</v>
      </c>
      <c r="D20" s="16" t="s">
        <v>121</v>
      </c>
      <c r="E20" s="153" t="s">
        <v>122</v>
      </c>
      <c r="F20" s="152" t="s">
        <v>110</v>
      </c>
      <c r="G20" s="154">
        <v>243.47499999999999</v>
      </c>
      <c r="H20" s="154"/>
      <c r="I20" s="154"/>
      <c r="J20" s="155"/>
      <c r="K20" s="154"/>
      <c r="L20" s="155"/>
      <c r="M20" s="154"/>
      <c r="N20" s="156"/>
      <c r="O20" s="157">
        <v>4</v>
      </c>
      <c r="P20" s="16" t="s">
        <v>103</v>
      </c>
    </row>
    <row r="21" spans="1:16" s="16" customFormat="1" ht="24" customHeight="1">
      <c r="A21" s="152" t="s">
        <v>123</v>
      </c>
      <c r="B21" s="152" t="s">
        <v>106</v>
      </c>
      <c r="C21" s="152" t="s">
        <v>120</v>
      </c>
      <c r="D21" s="16" t="s">
        <v>124</v>
      </c>
      <c r="E21" s="153" t="s">
        <v>125</v>
      </c>
      <c r="F21" s="152" t="s">
        <v>110</v>
      </c>
      <c r="G21" s="154">
        <v>450</v>
      </c>
      <c r="H21" s="154"/>
      <c r="I21" s="154"/>
      <c r="J21" s="155"/>
      <c r="K21" s="154"/>
      <c r="L21" s="155"/>
      <c r="M21" s="154"/>
      <c r="N21" s="156"/>
      <c r="O21" s="157">
        <v>4</v>
      </c>
      <c r="P21" s="16" t="s">
        <v>103</v>
      </c>
    </row>
    <row r="22" spans="1:16" s="16" customFormat="1" ht="13.5" customHeight="1">
      <c r="A22" s="158" t="s">
        <v>117</v>
      </c>
      <c r="B22" s="158" t="s">
        <v>126</v>
      </c>
      <c r="C22" s="158" t="s">
        <v>127</v>
      </c>
      <c r="D22" s="159" t="s">
        <v>128</v>
      </c>
      <c r="E22" s="160" t="s">
        <v>129</v>
      </c>
      <c r="F22" s="158" t="s">
        <v>110</v>
      </c>
      <c r="G22" s="161">
        <v>472</v>
      </c>
      <c r="H22" s="161"/>
      <c r="I22" s="161"/>
      <c r="J22" s="162"/>
      <c r="K22" s="161"/>
      <c r="L22" s="162"/>
      <c r="M22" s="161"/>
      <c r="N22" s="163"/>
      <c r="O22" s="164">
        <v>8</v>
      </c>
      <c r="P22" s="159" t="s">
        <v>103</v>
      </c>
    </row>
    <row r="23" spans="1:16" s="16" customFormat="1" ht="24" customHeight="1">
      <c r="A23" s="152" t="s">
        <v>130</v>
      </c>
      <c r="B23" s="152" t="s">
        <v>106</v>
      </c>
      <c r="C23" s="152" t="s">
        <v>120</v>
      </c>
      <c r="D23" s="16" t="s">
        <v>124</v>
      </c>
      <c r="E23" s="153" t="s">
        <v>125</v>
      </c>
      <c r="F23" s="152" t="s">
        <v>110</v>
      </c>
      <c r="G23" s="154">
        <v>253.9</v>
      </c>
      <c r="H23" s="154"/>
      <c r="I23" s="154"/>
      <c r="J23" s="155"/>
      <c r="K23" s="154"/>
      <c r="L23" s="155"/>
      <c r="M23" s="154"/>
      <c r="N23" s="156"/>
      <c r="O23" s="157">
        <v>4</v>
      </c>
      <c r="P23" s="16" t="s">
        <v>103</v>
      </c>
    </row>
    <row r="24" spans="1:16" s="16" customFormat="1" ht="24" customHeight="1">
      <c r="A24" s="158" t="s">
        <v>131</v>
      </c>
      <c r="B24" s="158" t="s">
        <v>126</v>
      </c>
      <c r="C24" s="158" t="s">
        <v>127</v>
      </c>
      <c r="D24" s="159" t="s">
        <v>132</v>
      </c>
      <c r="E24" s="160" t="s">
        <v>133</v>
      </c>
      <c r="F24" s="158" t="s">
        <v>110</v>
      </c>
      <c r="G24" s="161">
        <v>266.59500000000003</v>
      </c>
      <c r="H24" s="161"/>
      <c r="I24" s="161"/>
      <c r="J24" s="162"/>
      <c r="K24" s="161"/>
      <c r="L24" s="162"/>
      <c r="M24" s="161"/>
      <c r="N24" s="163"/>
      <c r="O24" s="164">
        <v>8</v>
      </c>
      <c r="P24" s="159" t="s">
        <v>103</v>
      </c>
    </row>
    <row r="25" spans="1:16" s="16" customFormat="1" ht="24" customHeight="1">
      <c r="A25" s="152" t="s">
        <v>134</v>
      </c>
      <c r="B25" s="152" t="s">
        <v>106</v>
      </c>
      <c r="C25" s="152" t="s">
        <v>120</v>
      </c>
      <c r="D25" s="16" t="s">
        <v>135</v>
      </c>
      <c r="E25" s="153" t="s">
        <v>136</v>
      </c>
      <c r="F25" s="152" t="s">
        <v>110</v>
      </c>
      <c r="G25" s="154">
        <v>120</v>
      </c>
      <c r="H25" s="154"/>
      <c r="I25" s="154"/>
      <c r="J25" s="155"/>
      <c r="K25" s="154"/>
      <c r="L25" s="155"/>
      <c r="M25" s="154"/>
      <c r="N25" s="156"/>
      <c r="O25" s="157">
        <v>4</v>
      </c>
      <c r="P25" s="16" t="s">
        <v>103</v>
      </c>
    </row>
    <row r="26" spans="1:16" s="16" customFormat="1" ht="24" customHeight="1">
      <c r="A26" s="152" t="s">
        <v>137</v>
      </c>
      <c r="B26" s="152" t="s">
        <v>106</v>
      </c>
      <c r="C26" s="152" t="s">
        <v>120</v>
      </c>
      <c r="D26" s="16" t="s">
        <v>138</v>
      </c>
      <c r="E26" s="153" t="s">
        <v>139</v>
      </c>
      <c r="F26" s="152" t="s">
        <v>110</v>
      </c>
      <c r="G26" s="154">
        <v>65</v>
      </c>
      <c r="H26" s="154"/>
      <c r="I26" s="154"/>
      <c r="J26" s="155"/>
      <c r="K26" s="154"/>
      <c r="L26" s="155"/>
      <c r="M26" s="154"/>
      <c r="N26" s="156"/>
      <c r="O26" s="157">
        <v>4</v>
      </c>
      <c r="P26" s="16" t="s">
        <v>103</v>
      </c>
    </row>
    <row r="27" spans="1:16" s="16" customFormat="1" ht="24" customHeight="1">
      <c r="A27" s="152" t="s">
        <v>140</v>
      </c>
      <c r="B27" s="152" t="s">
        <v>106</v>
      </c>
      <c r="C27" s="152" t="s">
        <v>120</v>
      </c>
      <c r="D27" s="16" t="s">
        <v>141</v>
      </c>
      <c r="E27" s="153" t="s">
        <v>142</v>
      </c>
      <c r="F27" s="152" t="s">
        <v>110</v>
      </c>
      <c r="G27" s="154">
        <v>50</v>
      </c>
      <c r="H27" s="154"/>
      <c r="I27" s="154"/>
      <c r="J27" s="155"/>
      <c r="K27" s="154"/>
      <c r="L27" s="155"/>
      <c r="M27" s="154"/>
      <c r="N27" s="156"/>
      <c r="O27" s="157">
        <v>4</v>
      </c>
      <c r="P27" s="16" t="s">
        <v>103</v>
      </c>
    </row>
    <row r="28" spans="1:16" s="16" customFormat="1" ht="24" customHeight="1">
      <c r="A28" s="152" t="s">
        <v>143</v>
      </c>
      <c r="B28" s="152" t="s">
        <v>106</v>
      </c>
      <c r="C28" s="152" t="s">
        <v>120</v>
      </c>
      <c r="D28" s="16" t="s">
        <v>144</v>
      </c>
      <c r="E28" s="153" t="s">
        <v>145</v>
      </c>
      <c r="F28" s="152" t="s">
        <v>110</v>
      </c>
      <c r="G28" s="154">
        <v>50</v>
      </c>
      <c r="H28" s="154"/>
      <c r="I28" s="154"/>
      <c r="J28" s="155"/>
      <c r="K28" s="154"/>
      <c r="L28" s="155"/>
      <c r="M28" s="154"/>
      <c r="N28" s="156"/>
      <c r="O28" s="157">
        <v>4</v>
      </c>
      <c r="P28" s="16" t="s">
        <v>103</v>
      </c>
    </row>
    <row r="29" spans="1:16" s="16" customFormat="1" ht="24" customHeight="1">
      <c r="A29" s="152" t="s">
        <v>146</v>
      </c>
      <c r="B29" s="152" t="s">
        <v>106</v>
      </c>
      <c r="C29" s="152" t="s">
        <v>120</v>
      </c>
      <c r="D29" s="16" t="s">
        <v>147</v>
      </c>
      <c r="E29" s="153" t="s">
        <v>148</v>
      </c>
      <c r="F29" s="152" t="s">
        <v>110</v>
      </c>
      <c r="G29" s="154">
        <v>35</v>
      </c>
      <c r="H29" s="154"/>
      <c r="I29" s="154"/>
      <c r="J29" s="155"/>
      <c r="K29" s="154"/>
      <c r="L29" s="155"/>
      <c r="M29" s="154"/>
      <c r="N29" s="156"/>
      <c r="O29" s="157">
        <v>4</v>
      </c>
      <c r="P29" s="16" t="s">
        <v>103</v>
      </c>
    </row>
    <row r="30" spans="1:16" s="16" customFormat="1" ht="24" customHeight="1">
      <c r="A30" s="152" t="s">
        <v>149</v>
      </c>
      <c r="B30" s="152" t="s">
        <v>106</v>
      </c>
      <c r="C30" s="152" t="s">
        <v>120</v>
      </c>
      <c r="D30" s="16" t="s">
        <v>150</v>
      </c>
      <c r="E30" s="153" t="s">
        <v>151</v>
      </c>
      <c r="F30" s="152" t="s">
        <v>110</v>
      </c>
      <c r="G30" s="154">
        <v>2</v>
      </c>
      <c r="H30" s="154"/>
      <c r="I30" s="154"/>
      <c r="J30" s="155"/>
      <c r="K30" s="154"/>
      <c r="L30" s="155"/>
      <c r="M30" s="154"/>
      <c r="N30" s="156"/>
      <c r="O30" s="157">
        <v>4</v>
      </c>
      <c r="P30" s="16" t="s">
        <v>103</v>
      </c>
    </row>
    <row r="31" spans="1:16" s="16" customFormat="1" ht="24" customHeight="1">
      <c r="A31" s="152" t="s">
        <v>152</v>
      </c>
      <c r="B31" s="152" t="s">
        <v>106</v>
      </c>
      <c r="C31" s="152" t="s">
        <v>120</v>
      </c>
      <c r="D31" s="16" t="s">
        <v>153</v>
      </c>
      <c r="E31" s="153" t="s">
        <v>154</v>
      </c>
      <c r="F31" s="152" t="s">
        <v>110</v>
      </c>
      <c r="G31" s="154">
        <v>73</v>
      </c>
      <c r="H31" s="154"/>
      <c r="I31" s="154"/>
      <c r="J31" s="155"/>
      <c r="K31" s="154"/>
      <c r="L31" s="155"/>
      <c r="M31" s="154"/>
      <c r="N31" s="156"/>
      <c r="O31" s="157">
        <v>4</v>
      </c>
      <c r="P31" s="16" t="s">
        <v>103</v>
      </c>
    </row>
    <row r="32" spans="1:16" s="16" customFormat="1" ht="24" customHeight="1">
      <c r="A32" s="152" t="s">
        <v>155</v>
      </c>
      <c r="B32" s="152" t="s">
        <v>106</v>
      </c>
      <c r="C32" s="152" t="s">
        <v>120</v>
      </c>
      <c r="D32" s="16" t="s">
        <v>156</v>
      </c>
      <c r="E32" s="153" t="s">
        <v>157</v>
      </c>
      <c r="F32" s="152" t="s">
        <v>110</v>
      </c>
      <c r="G32" s="154">
        <v>73</v>
      </c>
      <c r="H32" s="154"/>
      <c r="I32" s="154"/>
      <c r="J32" s="155"/>
      <c r="K32" s="154"/>
      <c r="L32" s="155"/>
      <c r="M32" s="154"/>
      <c r="N32" s="156"/>
      <c r="O32" s="157">
        <v>4</v>
      </c>
      <c r="P32" s="16" t="s">
        <v>103</v>
      </c>
    </row>
    <row r="33" spans="1:16" s="130" customFormat="1" ht="12.75" customHeight="1">
      <c r="B33" s="134" t="s">
        <v>61</v>
      </c>
      <c r="D33" s="135" t="s">
        <v>134</v>
      </c>
      <c r="E33" s="135" t="s">
        <v>158</v>
      </c>
      <c r="I33" s="136"/>
      <c r="K33" s="136"/>
      <c r="M33" s="136"/>
      <c r="P33" s="135" t="s">
        <v>105</v>
      </c>
    </row>
    <row r="34" spans="1:16" s="16" customFormat="1" ht="24" customHeight="1">
      <c r="A34" s="152" t="s">
        <v>159</v>
      </c>
      <c r="B34" s="152" t="s">
        <v>106</v>
      </c>
      <c r="C34" s="152" t="s">
        <v>160</v>
      </c>
      <c r="D34" s="16" t="s">
        <v>161</v>
      </c>
      <c r="E34" s="153" t="s">
        <v>162</v>
      </c>
      <c r="F34" s="152" t="s">
        <v>110</v>
      </c>
      <c r="G34" s="154">
        <v>820</v>
      </c>
      <c r="H34" s="154"/>
      <c r="I34" s="154"/>
      <c r="J34" s="155"/>
      <c r="K34" s="154"/>
      <c r="L34" s="155"/>
      <c r="M34" s="154"/>
      <c r="N34" s="156"/>
      <c r="O34" s="157">
        <v>4</v>
      </c>
      <c r="P34" s="16" t="s">
        <v>103</v>
      </c>
    </row>
    <row r="35" spans="1:16" s="16" customFormat="1" ht="24" customHeight="1">
      <c r="A35" s="152" t="s">
        <v>163</v>
      </c>
      <c r="B35" s="152" t="s">
        <v>106</v>
      </c>
      <c r="C35" s="152" t="s">
        <v>160</v>
      </c>
      <c r="D35" s="16" t="s">
        <v>164</v>
      </c>
      <c r="E35" s="153" t="s">
        <v>165</v>
      </c>
      <c r="F35" s="152" t="s">
        <v>110</v>
      </c>
      <c r="G35" s="154">
        <v>2460</v>
      </c>
      <c r="H35" s="154"/>
      <c r="I35" s="154"/>
      <c r="J35" s="155"/>
      <c r="K35" s="154"/>
      <c r="L35" s="155"/>
      <c r="M35" s="154"/>
      <c r="N35" s="156"/>
      <c r="O35" s="157">
        <v>4</v>
      </c>
      <c r="P35" s="16" t="s">
        <v>103</v>
      </c>
    </row>
    <row r="36" spans="1:16" s="16" customFormat="1" ht="24" customHeight="1">
      <c r="A36" s="152" t="s">
        <v>166</v>
      </c>
      <c r="B36" s="152" t="s">
        <v>106</v>
      </c>
      <c r="C36" s="152" t="s">
        <v>160</v>
      </c>
      <c r="D36" s="16" t="s">
        <v>167</v>
      </c>
      <c r="E36" s="153" t="s">
        <v>168</v>
      </c>
      <c r="F36" s="152" t="s">
        <v>110</v>
      </c>
      <c r="G36" s="154">
        <v>820</v>
      </c>
      <c r="H36" s="154"/>
      <c r="I36" s="154"/>
      <c r="J36" s="155"/>
      <c r="K36" s="154"/>
      <c r="L36" s="155"/>
      <c r="M36" s="154"/>
      <c r="N36" s="156"/>
      <c r="O36" s="157">
        <v>4</v>
      </c>
      <c r="P36" s="16" t="s">
        <v>103</v>
      </c>
    </row>
    <row r="37" spans="1:16" s="16" customFormat="1" ht="13.5" customHeight="1">
      <c r="A37" s="152" t="s">
        <v>169</v>
      </c>
      <c r="B37" s="152" t="s">
        <v>106</v>
      </c>
      <c r="C37" s="152" t="s">
        <v>160</v>
      </c>
      <c r="D37" s="16" t="s">
        <v>170</v>
      </c>
      <c r="E37" s="153" t="s">
        <v>171</v>
      </c>
      <c r="F37" s="152" t="s">
        <v>110</v>
      </c>
      <c r="G37" s="154">
        <v>820</v>
      </c>
      <c r="H37" s="154"/>
      <c r="I37" s="154"/>
      <c r="J37" s="155"/>
      <c r="K37" s="154"/>
      <c r="L37" s="155"/>
      <c r="M37" s="154"/>
      <c r="N37" s="156"/>
      <c r="O37" s="157">
        <v>4</v>
      </c>
      <c r="P37" s="16" t="s">
        <v>103</v>
      </c>
    </row>
    <row r="38" spans="1:16" s="16" customFormat="1" ht="13.5" customHeight="1">
      <c r="A38" s="152" t="s">
        <v>172</v>
      </c>
      <c r="B38" s="152" t="s">
        <v>106</v>
      </c>
      <c r="C38" s="152" t="s">
        <v>160</v>
      </c>
      <c r="D38" s="16" t="s">
        <v>173</v>
      </c>
      <c r="E38" s="153" t="s">
        <v>174</v>
      </c>
      <c r="F38" s="152" t="s">
        <v>110</v>
      </c>
      <c r="G38" s="154">
        <v>820</v>
      </c>
      <c r="H38" s="154"/>
      <c r="I38" s="154"/>
      <c r="J38" s="155"/>
      <c r="K38" s="154"/>
      <c r="L38" s="155"/>
      <c r="M38" s="154"/>
      <c r="N38" s="156"/>
      <c r="O38" s="157">
        <v>4</v>
      </c>
      <c r="P38" s="16" t="s">
        <v>103</v>
      </c>
    </row>
    <row r="39" spans="1:16" s="16" customFormat="1" ht="24" customHeight="1">
      <c r="A39" s="152" t="s">
        <v>175</v>
      </c>
      <c r="B39" s="152" t="s">
        <v>106</v>
      </c>
      <c r="C39" s="152" t="s">
        <v>176</v>
      </c>
      <c r="D39" s="16" t="s">
        <v>177</v>
      </c>
      <c r="E39" s="153" t="s">
        <v>178</v>
      </c>
      <c r="F39" s="152" t="s">
        <v>110</v>
      </c>
      <c r="G39" s="154">
        <v>102</v>
      </c>
      <c r="H39" s="154"/>
      <c r="I39" s="154"/>
      <c r="J39" s="155"/>
      <c r="K39" s="154"/>
      <c r="L39" s="155"/>
      <c r="M39" s="154"/>
      <c r="N39" s="156"/>
      <c r="O39" s="157">
        <v>4</v>
      </c>
      <c r="P39" s="16" t="s">
        <v>103</v>
      </c>
    </row>
    <row r="40" spans="1:16" s="16" customFormat="1" ht="13.5" customHeight="1">
      <c r="A40" s="152" t="s">
        <v>179</v>
      </c>
      <c r="B40" s="152" t="s">
        <v>106</v>
      </c>
      <c r="C40" s="152" t="s">
        <v>176</v>
      </c>
      <c r="D40" s="16" t="s">
        <v>180</v>
      </c>
      <c r="E40" s="153" t="s">
        <v>181</v>
      </c>
      <c r="F40" s="152" t="s">
        <v>110</v>
      </c>
      <c r="G40" s="154">
        <v>43.5</v>
      </c>
      <c r="H40" s="154"/>
      <c r="I40" s="154"/>
      <c r="J40" s="155"/>
      <c r="K40" s="154"/>
      <c r="L40" s="155"/>
      <c r="M40" s="154"/>
      <c r="N40" s="156"/>
      <c r="O40" s="157">
        <v>4</v>
      </c>
      <c r="P40" s="16" t="s">
        <v>103</v>
      </c>
    </row>
    <row r="41" spans="1:16" s="16" customFormat="1" ht="13.5" customHeight="1">
      <c r="A41" s="152" t="s">
        <v>182</v>
      </c>
      <c r="B41" s="152" t="s">
        <v>106</v>
      </c>
      <c r="C41" s="152" t="s">
        <v>176</v>
      </c>
      <c r="D41" s="16" t="s">
        <v>183</v>
      </c>
      <c r="E41" s="153" t="s">
        <v>184</v>
      </c>
      <c r="F41" s="152" t="s">
        <v>185</v>
      </c>
      <c r="G41" s="154">
        <v>42</v>
      </c>
      <c r="H41" s="154"/>
      <c r="I41" s="154"/>
      <c r="J41" s="155"/>
      <c r="K41" s="154"/>
      <c r="L41" s="155"/>
      <c r="M41" s="154"/>
      <c r="N41" s="156"/>
      <c r="O41" s="157">
        <v>4</v>
      </c>
      <c r="P41" s="16" t="s">
        <v>103</v>
      </c>
    </row>
    <row r="42" spans="1:16" s="16" customFormat="1" ht="13.5" customHeight="1">
      <c r="A42" s="152" t="s">
        <v>186</v>
      </c>
      <c r="B42" s="152" t="s">
        <v>106</v>
      </c>
      <c r="C42" s="152" t="s">
        <v>176</v>
      </c>
      <c r="D42" s="16" t="s">
        <v>187</v>
      </c>
      <c r="E42" s="153" t="s">
        <v>188</v>
      </c>
      <c r="F42" s="152" t="s">
        <v>185</v>
      </c>
      <c r="G42" s="154">
        <v>850</v>
      </c>
      <c r="H42" s="154"/>
      <c r="I42" s="154"/>
      <c r="J42" s="155"/>
      <c r="K42" s="154"/>
      <c r="L42" s="155"/>
      <c r="M42" s="154"/>
      <c r="N42" s="156"/>
      <c r="O42" s="157">
        <v>4</v>
      </c>
      <c r="P42" s="16" t="s">
        <v>103</v>
      </c>
    </row>
    <row r="43" spans="1:16" s="16" customFormat="1" ht="13.5" customHeight="1">
      <c r="A43" s="152" t="s">
        <v>189</v>
      </c>
      <c r="B43" s="152" t="s">
        <v>106</v>
      </c>
      <c r="C43" s="152" t="s">
        <v>176</v>
      </c>
      <c r="D43" s="16" t="s">
        <v>190</v>
      </c>
      <c r="E43" s="153" t="s">
        <v>191</v>
      </c>
      <c r="F43" s="152" t="s">
        <v>185</v>
      </c>
      <c r="G43" s="154">
        <v>42</v>
      </c>
      <c r="H43" s="154"/>
      <c r="I43" s="154"/>
      <c r="J43" s="155"/>
      <c r="K43" s="154"/>
      <c r="L43" s="155"/>
      <c r="M43" s="154"/>
      <c r="N43" s="156"/>
      <c r="O43" s="157">
        <v>4</v>
      </c>
      <c r="P43" s="16" t="s">
        <v>103</v>
      </c>
    </row>
    <row r="44" spans="1:16" s="16" customFormat="1" ht="13.5" customHeight="1">
      <c r="A44" s="152" t="s">
        <v>192</v>
      </c>
      <c r="B44" s="152" t="s">
        <v>106</v>
      </c>
      <c r="C44" s="152" t="s">
        <v>176</v>
      </c>
      <c r="D44" s="16" t="s">
        <v>193</v>
      </c>
      <c r="E44" s="153" t="s">
        <v>194</v>
      </c>
      <c r="F44" s="152" t="s">
        <v>185</v>
      </c>
      <c r="G44" s="154">
        <v>42</v>
      </c>
      <c r="H44" s="154"/>
      <c r="I44" s="154"/>
      <c r="J44" s="155"/>
      <c r="K44" s="154"/>
      <c r="L44" s="155"/>
      <c r="M44" s="154"/>
      <c r="N44" s="156"/>
      <c r="O44" s="157">
        <v>4</v>
      </c>
      <c r="P44" s="16" t="s">
        <v>103</v>
      </c>
    </row>
    <row r="45" spans="1:16" s="16" customFormat="1" ht="24" customHeight="1">
      <c r="A45" s="152" t="s">
        <v>195</v>
      </c>
      <c r="B45" s="152" t="s">
        <v>106</v>
      </c>
      <c r="C45" s="152" t="s">
        <v>196</v>
      </c>
      <c r="D45" s="16" t="s">
        <v>197</v>
      </c>
      <c r="E45" s="153" t="s">
        <v>198</v>
      </c>
      <c r="F45" s="152" t="s">
        <v>185</v>
      </c>
      <c r="G45" s="154">
        <v>42</v>
      </c>
      <c r="H45" s="154"/>
      <c r="I45" s="154"/>
      <c r="J45" s="155"/>
      <c r="K45" s="154"/>
      <c r="L45" s="155"/>
      <c r="M45" s="154"/>
      <c r="N45" s="156"/>
      <c r="O45" s="157">
        <v>4</v>
      </c>
      <c r="P45" s="16" t="s">
        <v>103</v>
      </c>
    </row>
    <row r="46" spans="1:16" s="16" customFormat="1" ht="13.5" customHeight="1">
      <c r="A46" s="152" t="s">
        <v>199</v>
      </c>
      <c r="B46" s="152" t="s">
        <v>106</v>
      </c>
      <c r="C46" s="152" t="s">
        <v>176</v>
      </c>
      <c r="D46" s="16" t="s">
        <v>200</v>
      </c>
      <c r="E46" s="153" t="s">
        <v>201</v>
      </c>
      <c r="F46" s="152" t="s">
        <v>185</v>
      </c>
      <c r="G46" s="154">
        <v>42</v>
      </c>
      <c r="H46" s="154"/>
      <c r="I46" s="154"/>
      <c r="J46" s="155"/>
      <c r="K46" s="154"/>
      <c r="L46" s="155"/>
      <c r="M46" s="154"/>
      <c r="N46" s="156"/>
      <c r="O46" s="157">
        <v>4</v>
      </c>
      <c r="P46" s="16" t="s">
        <v>103</v>
      </c>
    </row>
    <row r="47" spans="1:16" s="130" customFormat="1" ht="12.75" customHeight="1">
      <c r="B47" s="134" t="s">
        <v>61</v>
      </c>
      <c r="D47" s="135" t="s">
        <v>202</v>
      </c>
      <c r="E47" s="135" t="s">
        <v>203</v>
      </c>
      <c r="I47" s="136"/>
      <c r="K47" s="136"/>
      <c r="M47" s="136"/>
      <c r="P47" s="135" t="s">
        <v>105</v>
      </c>
    </row>
    <row r="48" spans="1:16" s="16" customFormat="1" ht="24" customHeight="1">
      <c r="A48" s="152" t="s">
        <v>204</v>
      </c>
      <c r="B48" s="152" t="s">
        <v>106</v>
      </c>
      <c r="C48" s="152" t="s">
        <v>205</v>
      </c>
      <c r="D48" s="16" t="s">
        <v>206</v>
      </c>
      <c r="E48" s="153" t="s">
        <v>207</v>
      </c>
      <c r="F48" s="152" t="s">
        <v>185</v>
      </c>
      <c r="G48" s="154">
        <v>60</v>
      </c>
      <c r="H48" s="154"/>
      <c r="I48" s="154"/>
      <c r="J48" s="155"/>
      <c r="K48" s="154"/>
      <c r="L48" s="155"/>
      <c r="M48" s="154"/>
      <c r="N48" s="156"/>
      <c r="O48" s="157">
        <v>4</v>
      </c>
      <c r="P48" s="16" t="s">
        <v>103</v>
      </c>
    </row>
    <row r="49" spans="1:16" s="130" customFormat="1" ht="12.75" customHeight="1">
      <c r="B49" s="131" t="s">
        <v>61</v>
      </c>
      <c r="D49" s="132" t="s">
        <v>48</v>
      </c>
      <c r="E49" s="132" t="s">
        <v>208</v>
      </c>
      <c r="I49" s="133"/>
      <c r="K49" s="133"/>
      <c r="M49" s="133"/>
      <c r="P49" s="132" t="s">
        <v>102</v>
      </c>
    </row>
    <row r="50" spans="1:16" s="130" customFormat="1" ht="12.75" customHeight="1">
      <c r="B50" s="134" t="s">
        <v>61</v>
      </c>
      <c r="D50" s="135" t="s">
        <v>209</v>
      </c>
      <c r="E50" s="135" t="s">
        <v>210</v>
      </c>
      <c r="I50" s="136"/>
      <c r="K50" s="136"/>
      <c r="M50" s="136"/>
      <c r="P50" s="135" t="s">
        <v>105</v>
      </c>
    </row>
    <row r="51" spans="1:16" s="16" customFormat="1" ht="13.5" customHeight="1">
      <c r="A51" s="152" t="s">
        <v>211</v>
      </c>
      <c r="B51" s="152" t="s">
        <v>106</v>
      </c>
      <c r="C51" s="152" t="s">
        <v>209</v>
      </c>
      <c r="D51" s="16" t="s">
        <v>212</v>
      </c>
      <c r="E51" s="153" t="s">
        <v>213</v>
      </c>
      <c r="F51" s="152" t="s">
        <v>214</v>
      </c>
      <c r="G51" s="154">
        <v>102.9</v>
      </c>
      <c r="H51" s="154"/>
      <c r="I51" s="154"/>
      <c r="J51" s="155"/>
      <c r="K51" s="154"/>
      <c r="L51" s="155"/>
      <c r="M51" s="154"/>
      <c r="N51" s="156"/>
      <c r="O51" s="157">
        <v>16</v>
      </c>
      <c r="P51" s="16" t="s">
        <v>103</v>
      </c>
    </row>
    <row r="52" spans="1:16" s="16" customFormat="1" ht="13.5" customHeight="1">
      <c r="A52" s="152" t="s">
        <v>215</v>
      </c>
      <c r="B52" s="152" t="s">
        <v>106</v>
      </c>
      <c r="C52" s="152" t="s">
        <v>209</v>
      </c>
      <c r="D52" s="16" t="s">
        <v>216</v>
      </c>
      <c r="E52" s="153" t="s">
        <v>217</v>
      </c>
      <c r="F52" s="152" t="s">
        <v>44</v>
      </c>
      <c r="G52" s="154">
        <v>16.117999999999999</v>
      </c>
      <c r="H52" s="154"/>
      <c r="I52" s="154"/>
      <c r="J52" s="155"/>
      <c r="K52" s="154"/>
      <c r="L52" s="155"/>
      <c r="M52" s="154"/>
      <c r="N52" s="156"/>
      <c r="O52" s="157">
        <v>16</v>
      </c>
      <c r="P52" s="16" t="s">
        <v>103</v>
      </c>
    </row>
    <row r="53" spans="1:16" s="130" customFormat="1" ht="12.75" customHeight="1">
      <c r="B53" s="134" t="s">
        <v>61</v>
      </c>
      <c r="D53" s="135" t="s">
        <v>218</v>
      </c>
      <c r="E53" s="135" t="s">
        <v>219</v>
      </c>
      <c r="I53" s="136"/>
      <c r="K53" s="136"/>
      <c r="M53" s="136"/>
      <c r="P53" s="135" t="s">
        <v>105</v>
      </c>
    </row>
    <row r="54" spans="1:16" s="16" customFormat="1" ht="13.5" customHeight="1">
      <c r="A54" s="152" t="s">
        <v>220</v>
      </c>
      <c r="B54" s="152" t="s">
        <v>106</v>
      </c>
      <c r="C54" s="152" t="s">
        <v>218</v>
      </c>
      <c r="D54" s="16" t="s">
        <v>221</v>
      </c>
      <c r="E54" s="153" t="s">
        <v>222</v>
      </c>
      <c r="F54" s="152" t="s">
        <v>110</v>
      </c>
      <c r="G54" s="154">
        <v>856.94200000000001</v>
      </c>
      <c r="H54" s="154"/>
      <c r="I54" s="154"/>
      <c r="J54" s="155"/>
      <c r="K54" s="154"/>
      <c r="L54" s="155"/>
      <c r="M54" s="154"/>
      <c r="N54" s="156"/>
      <c r="O54" s="157">
        <v>16</v>
      </c>
      <c r="P54" s="16" t="s">
        <v>103</v>
      </c>
    </row>
    <row r="55" spans="1:16" s="16" customFormat="1" ht="13.5" customHeight="1">
      <c r="A55" s="152" t="s">
        <v>223</v>
      </c>
      <c r="B55" s="152" t="s">
        <v>106</v>
      </c>
      <c r="C55" s="152" t="s">
        <v>218</v>
      </c>
      <c r="D55" s="16" t="s">
        <v>224</v>
      </c>
      <c r="E55" s="153" t="s">
        <v>225</v>
      </c>
      <c r="F55" s="152" t="s">
        <v>110</v>
      </c>
      <c r="G55" s="154">
        <v>856.94200000000001</v>
      </c>
      <c r="H55" s="154"/>
      <c r="I55" s="154"/>
      <c r="J55" s="155"/>
      <c r="K55" s="154"/>
      <c r="L55" s="155"/>
      <c r="M55" s="154"/>
      <c r="N55" s="156"/>
      <c r="O55" s="157">
        <v>16</v>
      </c>
      <c r="P55" s="16" t="s">
        <v>103</v>
      </c>
    </row>
    <row r="56" spans="1:16" s="16" customFormat="1" ht="24" customHeight="1">
      <c r="A56" s="152" t="s">
        <v>226</v>
      </c>
      <c r="B56" s="152" t="s">
        <v>106</v>
      </c>
      <c r="C56" s="152" t="s">
        <v>218</v>
      </c>
      <c r="D56" s="16" t="s">
        <v>227</v>
      </c>
      <c r="E56" s="153" t="s">
        <v>228</v>
      </c>
      <c r="F56" s="152" t="s">
        <v>44</v>
      </c>
      <c r="G56" s="154">
        <v>1100</v>
      </c>
      <c r="H56" s="154"/>
      <c r="I56" s="154"/>
      <c r="J56" s="155"/>
      <c r="K56" s="154"/>
      <c r="L56" s="155"/>
      <c r="M56" s="154"/>
      <c r="N56" s="156"/>
      <c r="O56" s="157">
        <v>16</v>
      </c>
      <c r="P56" s="16" t="s">
        <v>103</v>
      </c>
    </row>
    <row r="57" spans="1:16" s="130" customFormat="1" ht="12.75" customHeight="1">
      <c r="B57" s="131" t="s">
        <v>61</v>
      </c>
      <c r="D57" s="132" t="s">
        <v>126</v>
      </c>
      <c r="E57" s="132" t="s">
        <v>229</v>
      </c>
      <c r="I57" s="133"/>
      <c r="K57" s="133"/>
      <c r="M57" s="133"/>
      <c r="P57" s="132" t="s">
        <v>102</v>
      </c>
    </row>
    <row r="58" spans="1:16" s="130" customFormat="1" ht="12.75" customHeight="1">
      <c r="B58" s="134" t="s">
        <v>61</v>
      </c>
      <c r="D58" s="135" t="s">
        <v>230</v>
      </c>
      <c r="E58" s="135" t="s">
        <v>231</v>
      </c>
      <c r="I58" s="136"/>
      <c r="K58" s="136"/>
      <c r="M58" s="136"/>
      <c r="P58" s="135" t="s">
        <v>105</v>
      </c>
    </row>
    <row r="59" spans="1:16" s="16" customFormat="1" ht="13.5" customHeight="1">
      <c r="A59" s="152" t="s">
        <v>232</v>
      </c>
      <c r="B59" s="152" t="s">
        <v>106</v>
      </c>
      <c r="C59" s="152" t="s">
        <v>233</v>
      </c>
      <c r="D59" s="16" t="s">
        <v>234</v>
      </c>
      <c r="E59" s="153" t="s">
        <v>235</v>
      </c>
      <c r="F59" s="152" t="s">
        <v>113</v>
      </c>
      <c r="G59" s="154">
        <v>1</v>
      </c>
      <c r="H59" s="154"/>
      <c r="I59" s="154"/>
      <c r="J59" s="155"/>
      <c r="K59" s="154"/>
      <c r="L59" s="155"/>
      <c r="M59" s="154"/>
      <c r="N59" s="156"/>
      <c r="O59" s="157">
        <v>64</v>
      </c>
      <c r="P59" s="16" t="s">
        <v>103</v>
      </c>
    </row>
    <row r="60" spans="1:16" s="16" customFormat="1" ht="13.5" customHeight="1">
      <c r="A60" s="152" t="s">
        <v>236</v>
      </c>
      <c r="B60" s="152" t="s">
        <v>106</v>
      </c>
      <c r="C60" s="152" t="s">
        <v>237</v>
      </c>
      <c r="D60" s="16" t="s">
        <v>238</v>
      </c>
      <c r="E60" s="153" t="s">
        <v>239</v>
      </c>
      <c r="F60" s="152" t="s">
        <v>44</v>
      </c>
      <c r="G60" s="154">
        <v>109</v>
      </c>
      <c r="H60" s="154"/>
      <c r="I60" s="154"/>
      <c r="J60" s="155"/>
      <c r="K60" s="154"/>
      <c r="L60" s="155"/>
      <c r="M60" s="154"/>
      <c r="N60" s="156"/>
      <c r="O60" s="157">
        <v>64</v>
      </c>
      <c r="P60" s="16" t="s">
        <v>103</v>
      </c>
    </row>
    <row r="61" spans="1:16" s="130" customFormat="1" ht="12.75" customHeight="1">
      <c r="B61" s="131" t="s">
        <v>61</v>
      </c>
      <c r="D61" s="132" t="s">
        <v>240</v>
      </c>
      <c r="E61" s="132" t="s">
        <v>53</v>
      </c>
      <c r="I61" s="133"/>
      <c r="K61" s="133"/>
      <c r="M61" s="133"/>
      <c r="P61" s="132" t="s">
        <v>102</v>
      </c>
    </row>
    <row r="62" spans="1:16" s="16" customFormat="1" ht="13.5" customHeight="1">
      <c r="A62" s="152" t="s">
        <v>241</v>
      </c>
      <c r="B62" s="152" t="s">
        <v>106</v>
      </c>
      <c r="C62" s="152" t="s">
        <v>58</v>
      </c>
      <c r="D62" s="16" t="s">
        <v>242</v>
      </c>
      <c r="E62" s="153" t="s">
        <v>243</v>
      </c>
      <c r="F62" s="152" t="s">
        <v>244</v>
      </c>
      <c r="G62" s="154">
        <v>190</v>
      </c>
      <c r="H62" s="154"/>
      <c r="I62" s="154"/>
      <c r="J62" s="155"/>
      <c r="K62" s="154"/>
      <c r="L62" s="155"/>
      <c r="M62" s="154"/>
      <c r="N62" s="156"/>
      <c r="O62" s="157">
        <v>512</v>
      </c>
      <c r="P62" s="16" t="s">
        <v>105</v>
      </c>
    </row>
    <row r="63" spans="1:16" s="137" customFormat="1" ht="12.75" customHeight="1">
      <c r="E63" s="138" t="s">
        <v>86</v>
      </c>
      <c r="I63" s="139"/>
      <c r="K63" s="139"/>
      <c r="M63" s="139"/>
    </row>
  </sheetData>
  <printOptions horizontalCentered="1"/>
  <pageMargins left="0.78740155696868896" right="0.78740155696868896" top="0.59055119752883911" bottom="0.59055119752883911" header="0" footer="0"/>
  <pageSetup paperSize="9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Krycí list</vt:lpstr>
      <vt:lpstr>Rekapitulácia</vt:lpstr>
      <vt:lpstr>Rozpocet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Valéria MAĎAROVÁ</dc:creator>
  <cp:lastModifiedBy>a</cp:lastModifiedBy>
  <cp:lastPrinted>2017-09-06T12:14:02Z</cp:lastPrinted>
  <dcterms:created xsi:type="dcterms:W3CDTF">2017-09-07T08:07:13Z</dcterms:created>
  <dcterms:modified xsi:type="dcterms:W3CDTF">2017-09-07T08:07:13Z</dcterms:modified>
</cp:coreProperties>
</file>