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13155" firstSheet="1" activeTab="4"/>
  </bookViews>
  <sheets>
    <sheet name="Rekapitulácia" sheetId="1" r:id="rId1"/>
    <sheet name="Krycí list stavby" sheetId="2" r:id="rId2"/>
    <sheet name="Kryci_list 12044" sheetId="3" r:id="rId3"/>
    <sheet name="Rekap 12044" sheetId="4" r:id="rId4"/>
    <sheet name="SO 12044" sheetId="5" r:id="rId5"/>
  </sheets>
  <definedNames>
    <definedName name="_xlnm.Print_Titles" localSheetId="3">'Rekap 12044'!$9:$9</definedName>
    <definedName name="_xlnm.Print_Titles" localSheetId="4">'SO 12044'!$8:$8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2" l="1"/>
  <c r="J16" i="2"/>
  <c r="F8" i="1"/>
  <c r="D8" i="1"/>
  <c r="Y58" i="5"/>
  <c r="J17" i="3" s="1"/>
  <c r="K55" i="5"/>
  <c r="F57" i="5" s="1"/>
  <c r="F55" i="5"/>
  <c r="J54" i="5"/>
  <c r="I54" i="5"/>
  <c r="R54" i="5"/>
  <c r="O54" i="5"/>
  <c r="L54" i="5"/>
  <c r="H54" i="5"/>
  <c r="F48" i="5"/>
  <c r="K48" i="5"/>
  <c r="B19" i="4" s="1"/>
  <c r="J47" i="5"/>
  <c r="I47" i="5"/>
  <c r="R47" i="5"/>
  <c r="O47" i="5"/>
  <c r="L47" i="5"/>
  <c r="H47" i="5"/>
  <c r="J46" i="5"/>
  <c r="I46" i="5"/>
  <c r="R46" i="5"/>
  <c r="O46" i="5"/>
  <c r="O48" i="5" s="1"/>
  <c r="E19" i="4" s="1"/>
  <c r="L46" i="5"/>
  <c r="L48" i="5" s="1"/>
  <c r="C19" i="4" s="1"/>
  <c r="H46" i="5"/>
  <c r="H48" i="5" s="1"/>
  <c r="D19" i="4" s="1"/>
  <c r="F43" i="5"/>
  <c r="K43" i="5"/>
  <c r="B18" i="4" s="1"/>
  <c r="J42" i="5"/>
  <c r="I42" i="5"/>
  <c r="R42" i="5"/>
  <c r="O42" i="5"/>
  <c r="L42" i="5"/>
  <c r="H42" i="5"/>
  <c r="J41" i="5"/>
  <c r="I41" i="5"/>
  <c r="R41" i="5"/>
  <c r="O41" i="5"/>
  <c r="L41" i="5"/>
  <c r="H41" i="5"/>
  <c r="J40" i="5"/>
  <c r="I40" i="5"/>
  <c r="R40" i="5"/>
  <c r="O40" i="5"/>
  <c r="L40" i="5"/>
  <c r="H40" i="5"/>
  <c r="J39" i="5"/>
  <c r="I39" i="5"/>
  <c r="R39" i="5"/>
  <c r="R43" i="5" s="1"/>
  <c r="F18" i="4" s="1"/>
  <c r="O39" i="5"/>
  <c r="O43" i="5" s="1"/>
  <c r="E18" i="4" s="1"/>
  <c r="L39" i="5"/>
  <c r="L43" i="5" s="1"/>
  <c r="C18" i="4" s="1"/>
  <c r="H39" i="5"/>
  <c r="H43" i="5" s="1"/>
  <c r="D18" i="4" s="1"/>
  <c r="F36" i="5"/>
  <c r="K36" i="5"/>
  <c r="B17" i="4" s="1"/>
  <c r="J35" i="5"/>
  <c r="I35" i="5"/>
  <c r="R35" i="5"/>
  <c r="O35" i="5"/>
  <c r="L35" i="5"/>
  <c r="H35" i="5"/>
  <c r="J34" i="5"/>
  <c r="I34" i="5"/>
  <c r="R34" i="5"/>
  <c r="O34" i="5"/>
  <c r="L34" i="5"/>
  <c r="H34" i="5"/>
  <c r="J33" i="5"/>
  <c r="I33" i="5"/>
  <c r="R33" i="5"/>
  <c r="R36" i="5" s="1"/>
  <c r="F17" i="4" s="1"/>
  <c r="O33" i="5"/>
  <c r="O36" i="5" s="1"/>
  <c r="E17" i="4" s="1"/>
  <c r="L33" i="5"/>
  <c r="L36" i="5" s="1"/>
  <c r="C17" i="4" s="1"/>
  <c r="H33" i="5"/>
  <c r="H36" i="5" s="1"/>
  <c r="D17" i="4" s="1"/>
  <c r="F30" i="5"/>
  <c r="K30" i="5"/>
  <c r="B16" i="4" s="1"/>
  <c r="J29" i="5"/>
  <c r="I29" i="5"/>
  <c r="R29" i="5"/>
  <c r="R30" i="5" s="1"/>
  <c r="F16" i="4" s="1"/>
  <c r="O29" i="5"/>
  <c r="O30" i="5" s="1"/>
  <c r="E16" i="4" s="1"/>
  <c r="L29" i="5"/>
  <c r="G30" i="5" s="1"/>
  <c r="H29" i="5"/>
  <c r="H30" i="5" s="1"/>
  <c r="D16" i="4" s="1"/>
  <c r="F26" i="5"/>
  <c r="K26" i="5"/>
  <c r="K50" i="5" s="1"/>
  <c r="B20" i="4" s="1"/>
  <c r="J25" i="5"/>
  <c r="I25" i="5"/>
  <c r="R25" i="5"/>
  <c r="O25" i="5"/>
  <c r="L25" i="5"/>
  <c r="H25" i="5"/>
  <c r="J24" i="5"/>
  <c r="I24" i="5"/>
  <c r="R24" i="5"/>
  <c r="O24" i="5"/>
  <c r="L24" i="5"/>
  <c r="H24" i="5"/>
  <c r="J23" i="5"/>
  <c r="I23" i="5"/>
  <c r="R23" i="5"/>
  <c r="O23" i="5"/>
  <c r="L23" i="5"/>
  <c r="H23" i="5"/>
  <c r="J22" i="5"/>
  <c r="I22" i="5"/>
  <c r="R22" i="5"/>
  <c r="O22" i="5"/>
  <c r="L22" i="5"/>
  <c r="H22" i="5"/>
  <c r="J21" i="5"/>
  <c r="I21" i="5"/>
  <c r="R21" i="5"/>
  <c r="O21" i="5"/>
  <c r="L21" i="5"/>
  <c r="H21" i="5"/>
  <c r="J20" i="5"/>
  <c r="I20" i="5"/>
  <c r="R20" i="5"/>
  <c r="O20" i="5"/>
  <c r="L20" i="5"/>
  <c r="H20" i="5"/>
  <c r="J19" i="5"/>
  <c r="I19" i="5"/>
  <c r="R19" i="5"/>
  <c r="O19" i="5"/>
  <c r="L19" i="5"/>
  <c r="H19" i="5"/>
  <c r="J18" i="5"/>
  <c r="I18" i="5"/>
  <c r="R18" i="5"/>
  <c r="O18" i="5"/>
  <c r="O26" i="5" s="1"/>
  <c r="E15" i="4" s="1"/>
  <c r="L18" i="5"/>
  <c r="H18" i="5"/>
  <c r="F12" i="5"/>
  <c r="K12" i="5"/>
  <c r="J11" i="5"/>
  <c r="J58" i="5" s="1"/>
  <c r="K7" i="1" s="1"/>
  <c r="I11" i="5"/>
  <c r="R11" i="5"/>
  <c r="R12" i="5" s="1"/>
  <c r="F11" i="4" s="1"/>
  <c r="O11" i="5"/>
  <c r="O12" i="5" s="1"/>
  <c r="O14" i="5" s="1"/>
  <c r="E12" i="4" s="1"/>
  <c r="L11" i="5"/>
  <c r="L12" i="5" s="1"/>
  <c r="C11" i="4" s="1"/>
  <c r="H11" i="5"/>
  <c r="E7" i="1" l="1"/>
  <c r="E8" i="1" s="1"/>
  <c r="J17" i="2" s="1"/>
  <c r="J20" i="2" s="1"/>
  <c r="J20" i="3"/>
  <c r="I30" i="3"/>
  <c r="J30" i="3" s="1"/>
  <c r="R48" i="5"/>
  <c r="F19" i="4" s="1"/>
  <c r="H57" i="5"/>
  <c r="D24" i="4" s="1"/>
  <c r="F18" i="3" s="1"/>
  <c r="F18" i="2" s="1"/>
  <c r="H55" i="5"/>
  <c r="D23" i="4" s="1"/>
  <c r="O50" i="5"/>
  <c r="E20" i="4" s="1"/>
  <c r="B11" i="4"/>
  <c r="H12" i="5"/>
  <c r="D11" i="4" s="1"/>
  <c r="G12" i="5"/>
  <c r="E11" i="4"/>
  <c r="L14" i="5"/>
  <c r="C12" i="4" s="1"/>
  <c r="H26" i="5"/>
  <c r="D15" i="4" s="1"/>
  <c r="G26" i="5"/>
  <c r="L30" i="5"/>
  <c r="C16" i="4" s="1"/>
  <c r="G36" i="5"/>
  <c r="G43" i="5"/>
  <c r="G48" i="5"/>
  <c r="G55" i="5"/>
  <c r="R55" i="5"/>
  <c r="F23" i="4" s="1"/>
  <c r="B23" i="4"/>
  <c r="F50" i="5"/>
  <c r="K57" i="5"/>
  <c r="B24" i="4" s="1"/>
  <c r="D18" i="3" s="1"/>
  <c r="D18" i="2" s="1"/>
  <c r="G14" i="5"/>
  <c r="R14" i="5"/>
  <c r="F12" i="4" s="1"/>
  <c r="L26" i="5"/>
  <c r="C15" i="4" s="1"/>
  <c r="R26" i="5"/>
  <c r="F15" i="4" s="1"/>
  <c r="B15" i="4"/>
  <c r="L55" i="5"/>
  <c r="C23" i="4" s="1"/>
  <c r="F14" i="5"/>
  <c r="K14" i="5"/>
  <c r="B12" i="4" s="1"/>
  <c r="D16" i="3" s="1"/>
  <c r="D16" i="2" s="1"/>
  <c r="O55" i="5"/>
  <c r="E23" i="4" s="1"/>
  <c r="D17" i="3"/>
  <c r="D17" i="2" s="1"/>
  <c r="E16" i="3"/>
  <c r="E16" i="2" s="1"/>
  <c r="O57" i="5" l="1"/>
  <c r="E24" i="4" s="1"/>
  <c r="L57" i="5"/>
  <c r="C24" i="4" s="1"/>
  <c r="E18" i="3" s="1"/>
  <c r="E18" i="2" s="1"/>
  <c r="F58" i="5"/>
  <c r="G50" i="5"/>
  <c r="O58" i="5"/>
  <c r="E26" i="4" s="1"/>
  <c r="K58" i="5"/>
  <c r="B26" i="4" s="1"/>
  <c r="R57" i="5"/>
  <c r="F24" i="4" s="1"/>
  <c r="G57" i="5"/>
  <c r="L50" i="5"/>
  <c r="L58" i="5" s="1"/>
  <c r="C26" i="4" s="1"/>
  <c r="H14" i="5"/>
  <c r="D12" i="4" s="1"/>
  <c r="F16" i="3" s="1"/>
  <c r="F16" i="2" s="1"/>
  <c r="H58" i="5"/>
  <c r="H50" i="5"/>
  <c r="D20" i="4" s="1"/>
  <c r="F17" i="3" s="1"/>
  <c r="R50" i="5"/>
  <c r="F20" i="4" s="1"/>
  <c r="F20" i="3"/>
  <c r="D26" i="4" l="1"/>
  <c r="B7" i="1"/>
  <c r="B8" i="1" s="1"/>
  <c r="J22" i="3"/>
  <c r="J22" i="2" s="1"/>
  <c r="F23" i="3"/>
  <c r="F23" i="2" s="1"/>
  <c r="J23" i="3"/>
  <c r="J23" i="2" s="1"/>
  <c r="F17" i="2"/>
  <c r="F20" i="2" s="1"/>
  <c r="F24" i="3"/>
  <c r="F24" i="2" s="1"/>
  <c r="F22" i="3"/>
  <c r="F22" i="2" s="1"/>
  <c r="J24" i="3"/>
  <c r="J24" i="2" s="1"/>
  <c r="R58" i="5"/>
  <c r="F26" i="4" s="1"/>
  <c r="C20" i="4"/>
  <c r="E17" i="3" s="1"/>
  <c r="E17" i="2" s="1"/>
  <c r="G58" i="5"/>
  <c r="J26" i="3" l="1"/>
  <c r="C7" i="1" s="1"/>
  <c r="J26" i="2"/>
  <c r="J28" i="2" s="1"/>
  <c r="J28" i="3"/>
  <c r="I29" i="3" s="1"/>
  <c r="J29" i="3" s="1"/>
  <c r="J31" i="3" s="1"/>
  <c r="C8" i="1" l="1"/>
  <c r="G7" i="1"/>
  <c r="G8" i="1" s="1"/>
  <c r="B9" i="1" l="1"/>
  <c r="B10" i="1" s="1"/>
  <c r="I30" i="2" l="1"/>
  <c r="J30" i="2" s="1"/>
  <c r="G10" i="1"/>
  <c r="I29" i="2"/>
  <c r="J29" i="2" s="1"/>
  <c r="G9" i="1"/>
  <c r="G11" i="1" l="1"/>
  <c r="J31" i="2"/>
</calcChain>
</file>

<file path=xl/sharedStrings.xml><?xml version="1.0" encoding="utf-8"?>
<sst xmlns="http://schemas.openxmlformats.org/spreadsheetml/2006/main" count="270" uniqueCount="145">
  <si>
    <t>Rekapitulácia rozpočtu</t>
  </si>
  <si>
    <t xml:space="preserve">           Sadzby DPH</t>
  </si>
  <si>
    <t xml:space="preserve">   A   </t>
  </si>
  <si>
    <t xml:space="preserve">   B   </t>
  </si>
  <si>
    <t>Názov objektu</t>
  </si>
  <si>
    <t>ZRN</t>
  </si>
  <si>
    <t>VRN</t>
  </si>
  <si>
    <t>HZS</t>
  </si>
  <si>
    <t>Kompl.čin.</t>
  </si>
  <si>
    <t>Ost. náklady</t>
  </si>
  <si>
    <t>Cena</t>
  </si>
  <si>
    <t>Krycí list rozpočtu</t>
  </si>
  <si>
    <t xml:space="preserve">Miesto: </t>
  </si>
  <si>
    <t xml:space="preserve">Ks: </t>
  </si>
  <si>
    <t xml:space="preserve">Zákazka: </t>
  </si>
  <si>
    <t xml:space="preserve">Spracoval: </t>
  </si>
  <si>
    <t xml:space="preserve">Dňa </t>
  </si>
  <si>
    <t xml:space="preserve">Odberateľ: </t>
  </si>
  <si>
    <t xml:space="preserve">IČO: </t>
  </si>
  <si>
    <t xml:space="preserve">DIČ: </t>
  </si>
  <si>
    <t>Dodávateľ: ...</t>
  </si>
  <si>
    <t xml:space="preserve">Projektant: </t>
  </si>
  <si>
    <t xml:space="preserve">A </t>
  </si>
  <si>
    <t xml:space="preserve">HSV </t>
  </si>
  <si>
    <t xml:space="preserve">PSV </t>
  </si>
  <si>
    <t xml:space="preserve">MONT </t>
  </si>
  <si>
    <t>Spolu</t>
  </si>
  <si>
    <t xml:space="preserve">B </t>
  </si>
  <si>
    <t>Ďalšie náklady</t>
  </si>
  <si>
    <t>Ostatné náklady</t>
  </si>
  <si>
    <t xml:space="preserve">Kompletačná činnosť </t>
  </si>
  <si>
    <t xml:space="preserve">HZS </t>
  </si>
  <si>
    <t xml:space="preserve">E </t>
  </si>
  <si>
    <t>Celkové náklady</t>
  </si>
  <si>
    <t>Súčet riadkov 5,10,15,20</t>
  </si>
  <si>
    <t xml:space="preserve">DPH 20% z </t>
  </si>
  <si>
    <t xml:space="preserve">DPH 0% z </t>
  </si>
  <si>
    <t xml:space="preserve">F </t>
  </si>
  <si>
    <t xml:space="preserve">C </t>
  </si>
  <si>
    <t>Zariadenie staveniska</t>
  </si>
  <si>
    <t>Územie so sťaž. podmienk.</t>
  </si>
  <si>
    <t>Prevádzkové vplyvy</t>
  </si>
  <si>
    <t>0% z [H+P+M]</t>
  </si>
  <si>
    <t>0% z [H+P]</t>
  </si>
  <si>
    <t xml:space="preserve">D </t>
  </si>
  <si>
    <t>Mimoriadne sťaž.podmienky</t>
  </si>
  <si>
    <t>Horské oblasti</t>
  </si>
  <si>
    <t>Mimostavenisková doprava</t>
  </si>
  <si>
    <t>Montáž</t>
  </si>
  <si>
    <t>Materiál</t>
  </si>
  <si>
    <t>ZRN spolu</t>
  </si>
  <si>
    <t>Odberateľ</t>
  </si>
  <si>
    <t>Dodávateľ</t>
  </si>
  <si>
    <t>Projektant,rozpočtár</t>
  </si>
  <si>
    <t>Oddiel</t>
  </si>
  <si>
    <t>Hmotnosť (T)</t>
  </si>
  <si>
    <t>Suť (T)</t>
  </si>
  <si>
    <t>Prehľad rozpočtových nákladov</t>
  </si>
  <si>
    <t>Práce HSV</t>
  </si>
  <si>
    <t>OSTATNÉ PRÁCE</t>
  </si>
  <si>
    <t>Práce PSV</t>
  </si>
  <si>
    <t>POVLAKOVÉ KRYTINY</t>
  </si>
  <si>
    <t>IZOLÁCIE TEPELNÉ BEŽNÝCH STAVEB. KONŠTRUKCIÍ</t>
  </si>
  <si>
    <t>ZTI-VNÚTORNA KANALIZÁCIA</t>
  </si>
  <si>
    <t>KONŠTRUKCIE KLAMPIARSKE</t>
  </si>
  <si>
    <t>KONŠTRUKCIE STOLÁRSKE</t>
  </si>
  <si>
    <t>Montážne práce</t>
  </si>
  <si>
    <t>M-21 ELEKTROMONTÁŽE</t>
  </si>
  <si>
    <t>Celkom</t>
  </si>
  <si>
    <t>Por.č.</t>
  </si>
  <si>
    <t>Kód položky</t>
  </si>
  <si>
    <t>Názov</t>
  </si>
  <si>
    <t>Mj</t>
  </si>
  <si>
    <t>Množstvo</t>
  </si>
  <si>
    <t>Cena celkom</t>
  </si>
  <si>
    <t>Hmotnosť</t>
  </si>
  <si>
    <t>Suť</t>
  </si>
  <si>
    <t xml:space="preserve"> 953791121</t>
  </si>
  <si>
    <t>Osadenie vetracej hlavice (s dodaním)</t>
  </si>
  <si>
    <t>kus</t>
  </si>
  <si>
    <t xml:space="preserve"> 712331101</t>
  </si>
  <si>
    <t>Zhotovenie povlak. krytiny striech plochých do 10° pásmi na sucho AIP, NAIP alebo tkaniny</t>
  </si>
  <si>
    <t>m2</t>
  </si>
  <si>
    <t xml:space="preserve"> 6936654900</t>
  </si>
  <si>
    <t>Separačná, filtračná a spevňovacia geotextília Geofilex 300</t>
  </si>
  <si>
    <t xml:space="preserve"> 712370030</t>
  </si>
  <si>
    <t>Zhotovenie povlakovej krytiny striech plochých do 10° PVC-P fóliou pripevnenie kotviacimi terčami s lepením spojov</t>
  </si>
  <si>
    <t xml:space="preserve"> 2832990650</t>
  </si>
  <si>
    <t>Kotviaca technika skrutka</t>
  </si>
  <si>
    <t xml:space="preserve"> 2833000150</t>
  </si>
  <si>
    <t>FATRAFOL  810 hydroizolačná fólia hr.1,50 mm, š.1,3m  šedá</t>
  </si>
  <si>
    <t xml:space="preserve"> 28348011011</t>
  </si>
  <si>
    <t>Viplanyl-lišta z poplast.plechu vnutorny+vonkajší kut</t>
  </si>
  <si>
    <t xml:space="preserve"> m</t>
  </si>
  <si>
    <t xml:space="preserve"> 713142230</t>
  </si>
  <si>
    <t>Montáž tepelnej izolácie striech plochých do 10 stupnov polystyrenom jednovrstvová</t>
  </si>
  <si>
    <t xml:space="preserve"> 2837653444</t>
  </si>
  <si>
    <t>ISOVER EPS Roof 150S penový polystyrén hrúbka 100 mm</t>
  </si>
  <si>
    <t xml:space="preserve"> 998713104</t>
  </si>
  <si>
    <t>Presun hmôt pre izolácie tepelné v objektoch výšky nad 24 m do 36 m</t>
  </si>
  <si>
    <t>t</t>
  </si>
  <si>
    <t xml:space="preserve"> 721210823</t>
  </si>
  <si>
    <t>Demontáž strešného vtoku   -0,02011t</t>
  </si>
  <si>
    <t xml:space="preserve"> 721233214</t>
  </si>
  <si>
    <t>Strešný vtok plastový korugovaný pre ploché strechy so zvislým odtokom DN 150 mm</t>
  </si>
  <si>
    <t xml:space="preserve"> 998721104</t>
  </si>
  <si>
    <t>Presun hmôt pre vnútornú kanalizáciu v objektoch výšky nad 24 do 36 m</t>
  </si>
  <si>
    <t xml:space="preserve"> 764711119</t>
  </si>
  <si>
    <t>Krycia lišta z poplastovaného plechu vr.kotvenia</t>
  </si>
  <si>
    <t xml:space="preserve"> 7647311131</t>
  </si>
  <si>
    <t>Oplechovanie murov,atik,nadmuroviek z poplast.plechu rš.600mm</t>
  </si>
  <si>
    <t xml:space="preserve"> 998764104</t>
  </si>
  <si>
    <t>Presun hmôt pre konštrukcie klampiarske v objektoch výšky nad 24 do 36 m</t>
  </si>
  <si>
    <t xml:space="preserve"> 764172055</t>
  </si>
  <si>
    <t>Odvetravací kominček</t>
  </si>
  <si>
    <t xml:space="preserve"> 766421811</t>
  </si>
  <si>
    <t>Demontáž oplechovania murov,atik</t>
  </si>
  <si>
    <t xml:space="preserve"> 6114122302</t>
  </si>
  <si>
    <t xml:space="preserve">Svetlíky v zasadačke mestského zastupitelstva </t>
  </si>
  <si>
    <t xml:space="preserve"> kpl</t>
  </si>
  <si>
    <t xml:space="preserve"> 210220107P</t>
  </si>
  <si>
    <t>Demontáž+ zpetná montáž blezkozvodu vrátane jeho uprav</t>
  </si>
  <si>
    <t xml:space="preserve">           Celkom bez DPH</t>
  </si>
  <si>
    <t xml:space="preserve">           DPH 20% z </t>
  </si>
  <si>
    <t xml:space="preserve">           DPH 0% z </t>
  </si>
  <si>
    <t xml:space="preserve">           Celkom</t>
  </si>
  <si>
    <t>Krycí list stavby</t>
  </si>
  <si>
    <t>Trebišov</t>
  </si>
  <si>
    <t>Miesto: Trebišov</t>
  </si>
  <si>
    <t>Oprava strechy</t>
  </si>
  <si>
    <t>Objekt: Oprava strechy</t>
  </si>
  <si>
    <t xml:space="preserve">Verejný obstarávateľ v tomto prípade požaduje od uchádzača aj predloženie dokladu (napr. produktový list, technický list a pod.) ekvivalentu </t>
  </si>
  <si>
    <t>stavebného materiálu za účelom overenia splnenia kvalitatívnych parametrov stavebných materiálov.</t>
  </si>
  <si>
    <t>Verejný obstarávateľ pripúšťa možnosť predloženia ekvivalentu stavebného materiálu rovnakej alebo vyššej kvality.</t>
  </si>
  <si>
    <t xml:space="preserve">V prípade využitia ekvivalentu, verejný obstarávateľ požaduje, aby uchádzač uvádzal už priamo značku stavebného materiálu do rozpočtu. </t>
  </si>
  <si>
    <t>V rozpočte sú pri niektorých stavebných materiáloch uvedené značky stavebných materiálov.</t>
  </si>
  <si>
    <t>Cena celkom bez DPH v €</t>
  </si>
  <si>
    <t>DPH</t>
  </si>
  <si>
    <t>Cena celkom s DPH v €</t>
  </si>
  <si>
    <t>Podpis:</t>
  </si>
  <si>
    <t>Sumarizácia</t>
  </si>
  <si>
    <t>Stavba: Oprava strechy Mestského úradu Trebišov</t>
  </si>
  <si>
    <t>Stavba Oprava strechy Mestského úradu Trebišov</t>
  </si>
  <si>
    <t>Stavba: Oprava strechy  Mestského úradu Trebišov</t>
  </si>
  <si>
    <t xml:space="preserve">Dátum: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</si>
</sst>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 ###\ ##0.00"/>
    <numFmt numFmtId="165" formatCode="###\ ###\ ##0.0000"/>
    <numFmt numFmtId="166" formatCode="###\ ###\ ##0.00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CE"/>
      <charset val="238"/>
    </font>
    <font>
      <b/>
      <sz val="11"/>
      <color theme="1"/>
      <name val="Arial CE"/>
      <charset val="238"/>
    </font>
    <font>
      <b/>
      <sz val="10"/>
      <color theme="1"/>
      <name val="Arial CE"/>
      <charset val="238"/>
    </font>
    <font>
      <b/>
      <sz val="8"/>
      <color theme="1"/>
      <name val="Arial CE"/>
      <charset val="238"/>
    </font>
    <font>
      <sz val="8"/>
      <color theme="1"/>
      <name val="Arial CE"/>
      <charset val="238"/>
    </font>
    <font>
      <sz val="9"/>
      <color theme="1"/>
      <name val="Arial CE"/>
      <charset val="238"/>
    </font>
    <font>
      <sz val="9"/>
      <color rgb="FF0000FF"/>
      <name val="Arial CE"/>
      <charset val="238"/>
    </font>
    <font>
      <b/>
      <sz val="9"/>
      <color theme="1"/>
      <name val="Arial CE"/>
      <charset val="238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FF0000"/>
      <name val="Arial CE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7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808080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 style="double">
        <color rgb="FF000000"/>
      </top>
      <bottom/>
      <diagonal/>
    </border>
    <border>
      <left/>
      <right style="thin">
        <color rgb="FFFFFFFF"/>
      </right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/>
      <diagonal/>
    </border>
    <border>
      <left style="double">
        <color rgb="FF000000"/>
      </left>
      <right style="thin">
        <color rgb="FFFFFFFF"/>
      </right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/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/>
      <diagonal/>
    </border>
    <border>
      <left style="thin">
        <color rgb="FFFFFFFF"/>
      </left>
      <right/>
      <top style="thin">
        <color rgb="FF808080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/>
      <diagonal/>
    </border>
    <border>
      <left style="thin">
        <color rgb="FFFFFFFF"/>
      </left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double">
        <color rgb="FF000000"/>
      </right>
      <top/>
      <bottom/>
      <diagonal/>
    </border>
    <border>
      <left style="thin">
        <color rgb="FFFFFFFF"/>
      </left>
      <right style="double">
        <color rgb="FF000000"/>
      </right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/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/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/>
      <bottom/>
      <diagonal/>
    </border>
    <border>
      <left style="double">
        <color rgb="FF000000"/>
      </left>
      <right style="thin">
        <color rgb="FF808080"/>
      </right>
      <top style="thin">
        <color rgb="FF80808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double">
        <color rgb="FF000000"/>
      </right>
      <top style="thin">
        <color rgb="FFFFFFFF"/>
      </top>
      <bottom/>
      <diagonal/>
    </border>
    <border>
      <left/>
      <right/>
      <top style="thin">
        <color rgb="FF80808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808080"/>
      </left>
      <right/>
      <top style="double">
        <color rgb="FF000000"/>
      </top>
      <bottom/>
      <diagonal/>
    </border>
    <border>
      <left style="thin">
        <color rgb="FF808080"/>
      </left>
      <right style="thin">
        <color rgb="FF808080"/>
      </right>
      <top style="double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double">
        <color rgb="FF000000"/>
      </bottom>
      <diagonal/>
    </border>
    <border>
      <left/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 style="thin">
        <color rgb="FFFFFFFF"/>
      </bottom>
      <diagonal/>
    </border>
    <border>
      <left/>
      <right/>
      <top style="double">
        <color rgb="FF000000"/>
      </top>
      <bottom/>
      <diagonal/>
    </border>
    <border>
      <left/>
      <right/>
      <top style="thin">
        <color rgb="FF000000"/>
      </top>
      <bottom style="thin">
        <color rgb="FF80808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80808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808080"/>
      </right>
      <top/>
      <bottom/>
      <diagonal/>
    </border>
    <border>
      <left style="thin">
        <color rgb="FFFFFFFF"/>
      </left>
      <right style="thin">
        <color rgb="FF808080"/>
      </right>
      <top/>
      <bottom style="double">
        <color rgb="FF000000"/>
      </bottom>
      <diagonal/>
    </border>
    <border>
      <left style="thin">
        <color rgb="FFFFFFFF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double">
        <color rgb="FF000000"/>
      </right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80808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0" fontId="1" fillId="0" borderId="2" xfId="0" applyFont="1" applyFill="1" applyBorder="1" applyAlignment="1">
      <alignment horizontal="center"/>
    </xf>
    <xf numFmtId="9" fontId="1" fillId="0" borderId="2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3" fillId="0" borderId="4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164" fontId="1" fillId="0" borderId="10" xfId="0" applyNumberFormat="1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1" fillId="0" borderId="21" xfId="0" applyFont="1" applyFill="1" applyBorder="1"/>
    <xf numFmtId="0" fontId="1" fillId="0" borderId="22" xfId="0" applyFont="1" applyFill="1" applyBorder="1"/>
    <xf numFmtId="0" fontId="1" fillId="0" borderId="23" xfId="0" applyFont="1" applyFill="1" applyBorder="1"/>
    <xf numFmtId="0" fontId="1" fillId="0" borderId="25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164" fontId="1" fillId="0" borderId="29" xfId="0" applyNumberFormat="1" applyFont="1" applyFill="1" applyBorder="1"/>
    <xf numFmtId="0" fontId="1" fillId="0" borderId="30" xfId="0" applyFont="1" applyFill="1" applyBorder="1"/>
    <xf numFmtId="0" fontId="1" fillId="0" borderId="31" xfId="0" applyFont="1" applyFill="1" applyBorder="1"/>
    <xf numFmtId="0" fontId="7" fillId="0" borderId="16" xfId="0" applyFont="1" applyFill="1" applyBorder="1"/>
    <xf numFmtId="0" fontId="6" fillId="0" borderId="11" xfId="0" applyFont="1" applyFill="1" applyBorder="1"/>
    <xf numFmtId="0" fontId="6" fillId="0" borderId="8" xfId="0" applyFont="1" applyFill="1" applyBorder="1"/>
    <xf numFmtId="0" fontId="6" fillId="0" borderId="17" xfId="0" applyFont="1" applyFill="1" applyBorder="1"/>
    <xf numFmtId="0" fontId="6" fillId="0" borderId="12" xfId="0" applyFont="1" applyFill="1" applyBorder="1"/>
    <xf numFmtId="0" fontId="6" fillId="0" borderId="9" xfId="0" applyFont="1" applyFill="1" applyBorder="1"/>
    <xf numFmtId="0" fontId="5" fillId="0" borderId="8" xfId="0" applyFont="1" applyFill="1" applyBorder="1"/>
    <xf numFmtId="0" fontId="5" fillId="0" borderId="22" xfId="0" applyFont="1" applyFill="1" applyBorder="1"/>
    <xf numFmtId="0" fontId="5" fillId="0" borderId="17" xfId="0" applyFont="1" applyFill="1" applyBorder="1"/>
    <xf numFmtId="0" fontId="5" fillId="0" borderId="9" xfId="0" applyFont="1" applyFill="1" applyBorder="1"/>
    <xf numFmtId="0" fontId="5" fillId="0" borderId="28" xfId="0" applyFont="1" applyFill="1" applyBorder="1"/>
    <xf numFmtId="0" fontId="1" fillId="0" borderId="32" xfId="0" applyFont="1" applyFill="1" applyBorder="1"/>
    <xf numFmtId="0" fontId="1" fillId="0" borderId="33" xfId="0" applyFont="1" applyFill="1" applyBorder="1"/>
    <xf numFmtId="0" fontId="1" fillId="0" borderId="29" xfId="0" applyFont="1" applyFill="1" applyBorder="1"/>
    <xf numFmtId="0" fontId="1" fillId="0" borderId="34" xfId="0" applyFont="1" applyFill="1" applyBorder="1"/>
    <xf numFmtId="0" fontId="1" fillId="0" borderId="35" xfId="0" applyFont="1" applyFill="1" applyBorder="1"/>
    <xf numFmtId="0" fontId="1" fillId="0" borderId="36" xfId="0" applyFont="1" applyFill="1" applyBorder="1"/>
    <xf numFmtId="0" fontId="1" fillId="0" borderId="37" xfId="0" applyFont="1" applyFill="1" applyBorder="1"/>
    <xf numFmtId="0" fontId="1" fillId="0" borderId="38" xfId="0" applyFont="1" applyFill="1" applyBorder="1"/>
    <xf numFmtId="0" fontId="5" fillId="0" borderId="34" xfId="0" applyFont="1" applyFill="1" applyBorder="1"/>
    <xf numFmtId="0" fontId="5" fillId="0" borderId="36" xfId="0" applyFont="1" applyFill="1" applyBorder="1"/>
    <xf numFmtId="0" fontId="5" fillId="0" borderId="10" xfId="0" applyFont="1" applyFill="1" applyBorder="1"/>
    <xf numFmtId="0" fontId="4" fillId="0" borderId="39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5" fillId="0" borderId="41" xfId="0" applyFont="1" applyFill="1" applyBorder="1" applyAlignment="1">
      <alignment horizontal="center"/>
    </xf>
    <xf numFmtId="0" fontId="5" fillId="0" borderId="35" xfId="0" applyFont="1" applyFill="1" applyBorder="1"/>
    <xf numFmtId="0" fontId="5" fillId="0" borderId="33" xfId="0" applyFont="1" applyFill="1" applyBorder="1"/>
    <xf numFmtId="0" fontId="5" fillId="0" borderId="12" xfId="0" applyFont="1" applyFill="1" applyBorder="1"/>
    <xf numFmtId="0" fontId="5" fillId="0" borderId="39" xfId="0" applyFont="1" applyFill="1" applyBorder="1" applyAlignment="1">
      <alignment horizontal="center"/>
    </xf>
    <xf numFmtId="164" fontId="1" fillId="0" borderId="22" xfId="0" applyNumberFormat="1" applyFont="1" applyFill="1" applyBorder="1"/>
    <xf numFmtId="0" fontId="5" fillId="0" borderId="43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5" fillId="0" borderId="45" xfId="0" applyFont="1" applyFill="1" applyBorder="1"/>
    <xf numFmtId="0" fontId="5" fillId="0" borderId="48" xfId="0" applyFont="1" applyFill="1" applyBorder="1"/>
    <xf numFmtId="0" fontId="5" fillId="0" borderId="49" xfId="0" applyFont="1" applyFill="1" applyBorder="1"/>
    <xf numFmtId="0" fontId="1" fillId="0" borderId="49" xfId="0" applyFont="1" applyFill="1" applyBorder="1"/>
    <xf numFmtId="0" fontId="5" fillId="0" borderId="50" xfId="0" applyFont="1" applyFill="1" applyBorder="1"/>
    <xf numFmtId="164" fontId="1" fillId="0" borderId="51" xfId="0" applyNumberFormat="1" applyFont="1" applyFill="1" applyBorder="1"/>
    <xf numFmtId="164" fontId="5" fillId="0" borderId="46" xfId="0" applyNumberFormat="1" applyFont="1" applyFill="1" applyBorder="1"/>
    <xf numFmtId="164" fontId="5" fillId="0" borderId="47" xfId="0" applyNumberFormat="1" applyFont="1" applyFill="1" applyBorder="1"/>
    <xf numFmtId="164" fontId="5" fillId="0" borderId="48" xfId="0" applyNumberFormat="1" applyFont="1" applyFill="1" applyBorder="1"/>
    <xf numFmtId="164" fontId="5" fillId="0" borderId="49" xfId="0" applyNumberFormat="1" applyFont="1" applyFill="1" applyBorder="1"/>
    <xf numFmtId="164" fontId="1" fillId="0" borderId="50" xfId="0" applyNumberFormat="1" applyFont="1" applyFill="1" applyBorder="1"/>
    <xf numFmtId="164" fontId="5" fillId="0" borderId="0" xfId="0" applyNumberFormat="1" applyFont="1" applyFill="1" applyBorder="1"/>
    <xf numFmtId="164" fontId="5" fillId="0" borderId="52" xfId="0" applyNumberFormat="1" applyFont="1" applyFill="1" applyBorder="1"/>
    <xf numFmtId="0" fontId="1" fillId="0" borderId="53" xfId="0" applyFont="1" applyFill="1" applyBorder="1"/>
    <xf numFmtId="0" fontId="1" fillId="0" borderId="54" xfId="0" applyFont="1" applyFill="1" applyBorder="1"/>
    <xf numFmtId="0" fontId="1" fillId="0" borderId="55" xfId="0" applyFont="1" applyFill="1" applyBorder="1"/>
    <xf numFmtId="0" fontId="1" fillId="0" borderId="56" xfId="0" applyFont="1" applyFill="1" applyBorder="1"/>
    <xf numFmtId="164" fontId="1" fillId="0" borderId="23" xfId="0" applyNumberFormat="1" applyFont="1" applyFill="1" applyBorder="1"/>
    <xf numFmtId="164" fontId="1" fillId="0" borderId="52" xfId="0" applyNumberFormat="1" applyFont="1" applyFill="1" applyBorder="1"/>
    <xf numFmtId="164" fontId="5" fillId="0" borderId="58" xfId="0" applyNumberFormat="1" applyFont="1" applyFill="1" applyBorder="1"/>
    <xf numFmtId="164" fontId="1" fillId="0" borderId="58" xfId="0" applyNumberFormat="1" applyFont="1" applyFill="1" applyBorder="1"/>
    <xf numFmtId="0" fontId="4" fillId="0" borderId="60" xfId="0" applyFont="1" applyFill="1" applyBorder="1" applyAlignment="1">
      <alignment horizontal="center"/>
    </xf>
    <xf numFmtId="0" fontId="5" fillId="0" borderId="61" xfId="0" applyFont="1" applyFill="1" applyBorder="1"/>
    <xf numFmtId="0" fontId="5" fillId="0" borderId="62" xfId="0" applyFont="1" applyFill="1" applyBorder="1"/>
    <xf numFmtId="0" fontId="5" fillId="0" borderId="63" xfId="0" applyFont="1" applyFill="1" applyBorder="1" applyAlignment="1">
      <alignment horizontal="center"/>
    </xf>
    <xf numFmtId="0" fontId="5" fillId="0" borderId="64" xfId="0" applyFont="1" applyFill="1" applyBorder="1"/>
    <xf numFmtId="164" fontId="5" fillId="0" borderId="64" xfId="0" applyNumberFormat="1" applyFont="1" applyFill="1" applyBorder="1"/>
    <xf numFmtId="164" fontId="5" fillId="0" borderId="65" xfId="0" applyNumberFormat="1" applyFont="1" applyFill="1" applyBorder="1"/>
    <xf numFmtId="164" fontId="1" fillId="0" borderId="67" xfId="0" applyNumberFormat="1" applyFont="1" applyFill="1" applyBorder="1"/>
    <xf numFmtId="164" fontId="4" fillId="0" borderId="68" xfId="0" applyNumberFormat="1" applyFont="1" applyFill="1" applyBorder="1"/>
    <xf numFmtId="164" fontId="1" fillId="0" borderId="69" xfId="0" applyNumberFormat="1" applyFont="1" applyFill="1" applyBorder="1"/>
    <xf numFmtId="0" fontId="1" fillId="0" borderId="15" xfId="0" applyFont="1" applyFill="1" applyBorder="1"/>
    <xf numFmtId="0" fontId="1" fillId="0" borderId="70" xfId="0" applyFont="1" applyFill="1" applyBorder="1"/>
    <xf numFmtId="0" fontId="1" fillId="0" borderId="71" xfId="0" applyFont="1" applyFill="1" applyBorder="1"/>
    <xf numFmtId="0" fontId="5" fillId="0" borderId="11" xfId="0" applyFont="1" applyFill="1" applyBorder="1"/>
    <xf numFmtId="0" fontId="5" fillId="0" borderId="72" xfId="0" applyFont="1" applyFill="1" applyBorder="1"/>
    <xf numFmtId="164" fontId="5" fillId="0" borderId="73" xfId="0" applyNumberFormat="1" applyFont="1" applyFill="1" applyBorder="1"/>
    <xf numFmtId="164" fontId="4" fillId="0" borderId="74" xfId="0" applyNumberFormat="1" applyFont="1" applyFill="1" applyBorder="1"/>
    <xf numFmtId="164" fontId="4" fillId="0" borderId="75" xfId="0" applyNumberFormat="1" applyFont="1" applyFill="1" applyBorder="1"/>
    <xf numFmtId="0" fontId="4" fillId="0" borderId="76" xfId="0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1" fillId="0" borderId="26" xfId="0" applyNumberFormat="1" applyFont="1" applyFill="1" applyBorder="1"/>
    <xf numFmtId="164" fontId="1" fillId="0" borderId="24" xfId="0" applyNumberFormat="1" applyFont="1" applyFill="1" applyBorder="1"/>
    <xf numFmtId="0" fontId="5" fillId="0" borderId="73" xfId="0" applyFont="1" applyFill="1" applyBorder="1"/>
    <xf numFmtId="0" fontId="5" fillId="0" borderId="0" xfId="0" applyFont="1" applyFill="1" applyBorder="1"/>
    <xf numFmtId="0" fontId="5" fillId="0" borderId="52" xfId="0" applyFont="1" applyFill="1" applyBorder="1"/>
    <xf numFmtId="0" fontId="1" fillId="0" borderId="0" xfId="0" applyFont="1" applyFill="1" applyBorder="1"/>
    <xf numFmtId="164" fontId="6" fillId="0" borderId="66" xfId="0" applyNumberFormat="1" applyFont="1" applyFill="1" applyBorder="1"/>
    <xf numFmtId="164" fontId="6" fillId="0" borderId="77" xfId="0" applyNumberFormat="1" applyFont="1" applyFill="1" applyBorder="1"/>
    <xf numFmtId="164" fontId="6" fillId="0" borderId="78" xfId="0" applyNumberFormat="1" applyFont="1" applyFill="1" applyBorder="1"/>
    <xf numFmtId="164" fontId="1" fillId="0" borderId="77" xfId="0" applyNumberFormat="1" applyFont="1" applyFill="1" applyBorder="1"/>
    <xf numFmtId="0" fontId="1" fillId="0" borderId="79" xfId="0" applyFont="1" applyFill="1" applyBorder="1"/>
    <xf numFmtId="164" fontId="5" fillId="0" borderId="80" xfId="0" applyNumberFormat="1" applyFont="1" applyFill="1" applyBorder="1"/>
    <xf numFmtId="0" fontId="1" fillId="0" borderId="81" xfId="0" applyFont="1" applyFill="1" applyBorder="1"/>
    <xf numFmtId="0" fontId="1" fillId="0" borderId="52" xfId="0" applyFont="1" applyFill="1" applyBorder="1"/>
    <xf numFmtId="164" fontId="5" fillId="0" borderId="77" xfId="0" applyNumberFormat="1" applyFont="1" applyFill="1" applyBorder="1"/>
    <xf numFmtId="164" fontId="5" fillId="0" borderId="78" xfId="0" applyNumberFormat="1" applyFont="1" applyFill="1" applyBorder="1"/>
    <xf numFmtId="164" fontId="1" fillId="0" borderId="78" xfId="0" applyNumberFormat="1" applyFont="1" applyFill="1" applyBorder="1"/>
    <xf numFmtId="0" fontId="1" fillId="0" borderId="58" xfId="0" applyFont="1" applyFill="1" applyBorder="1"/>
    <xf numFmtId="0" fontId="5" fillId="0" borderId="58" xfId="0" applyFont="1" applyFill="1" applyBorder="1"/>
    <xf numFmtId="0" fontId="1" fillId="0" borderId="82" xfId="0" applyFont="1" applyFill="1" applyBorder="1"/>
    <xf numFmtId="164" fontId="1" fillId="0" borderId="83" xfId="0" applyNumberFormat="1" applyFont="1" applyFill="1" applyBorder="1"/>
    <xf numFmtId="164" fontId="8" fillId="0" borderId="84" xfId="0" applyNumberFormat="1" applyFont="1" applyFill="1" applyBorder="1"/>
    <xf numFmtId="0" fontId="1" fillId="0" borderId="86" xfId="0" applyFont="1" applyFill="1" applyBorder="1"/>
    <xf numFmtId="0" fontId="1" fillId="0" borderId="87" xfId="0" applyFont="1" applyFill="1" applyBorder="1"/>
    <xf numFmtId="0" fontId="1" fillId="0" borderId="88" xfId="0" applyFont="1" applyFill="1" applyBorder="1"/>
    <xf numFmtId="0" fontId="1" fillId="0" borderId="89" xfId="0" applyFont="1" applyFill="1" applyBorder="1"/>
    <xf numFmtId="0" fontId="1" fillId="0" borderId="90" xfId="0" applyFont="1" applyFill="1" applyBorder="1"/>
    <xf numFmtId="0" fontId="1" fillId="0" borderId="57" xfId="0" applyFont="1" applyFill="1" applyBorder="1"/>
    <xf numFmtId="0" fontId="1" fillId="0" borderId="59" xfId="0" applyFont="1" applyFill="1" applyBorder="1"/>
    <xf numFmtId="0" fontId="5" fillId="0" borderId="5" xfId="0" applyFont="1" applyFill="1" applyBorder="1"/>
    <xf numFmtId="0" fontId="5" fillId="0" borderId="7" xfId="0" applyFont="1" applyFill="1" applyBorder="1"/>
    <xf numFmtId="0" fontId="5" fillId="0" borderId="85" xfId="0" applyFont="1" applyFill="1" applyBorder="1"/>
    <xf numFmtId="0" fontId="1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2" borderId="4" xfId="0" applyFont="1" applyFill="1" applyBorder="1"/>
    <xf numFmtId="165" fontId="1" fillId="0" borderId="0" xfId="0" applyNumberFormat="1" applyFont="1"/>
    <xf numFmtId="164" fontId="1" fillId="0" borderId="0" xfId="0" applyNumberFormat="1" applyFont="1"/>
    <xf numFmtId="0" fontId="5" fillId="0" borderId="91" xfId="0" applyFont="1" applyBorder="1"/>
    <xf numFmtId="164" fontId="5" fillId="0" borderId="91" xfId="0" applyNumberFormat="1" applyFont="1" applyBorder="1"/>
    <xf numFmtId="165" fontId="5" fillId="0" borderId="91" xfId="0" applyNumberFormat="1" applyFont="1" applyBorder="1"/>
    <xf numFmtId="0" fontId="9" fillId="0" borderId="0" xfId="0" applyFont="1"/>
    <xf numFmtId="0" fontId="4" fillId="0" borderId="91" xfId="0" applyFont="1" applyBorder="1"/>
    <xf numFmtId="164" fontId="4" fillId="0" borderId="91" xfId="0" applyNumberFormat="1" applyFont="1" applyBorder="1"/>
    <xf numFmtId="0" fontId="5" fillId="0" borderId="0" xfId="0" applyFont="1"/>
    <xf numFmtId="164" fontId="5" fillId="0" borderId="0" xfId="0" applyNumberFormat="1" applyFont="1"/>
    <xf numFmtId="165" fontId="5" fillId="0" borderId="0" xfId="0" applyNumberFormat="1" applyFont="1"/>
    <xf numFmtId="164" fontId="4" fillId="0" borderId="0" xfId="0" applyNumberFormat="1" applyFont="1"/>
    <xf numFmtId="165" fontId="4" fillId="0" borderId="0" xfId="0" applyNumberFormat="1" applyFont="1"/>
    <xf numFmtId="0" fontId="10" fillId="2" borderId="0" xfId="0" applyFont="1" applyFill="1"/>
    <xf numFmtId="0" fontId="10" fillId="0" borderId="0" xfId="0" applyFont="1"/>
    <xf numFmtId="166" fontId="1" fillId="0" borderId="0" xfId="0" applyNumberFormat="1" applyFont="1"/>
    <xf numFmtId="0" fontId="4" fillId="2" borderId="91" xfId="0" applyFont="1" applyFill="1" applyBorder="1"/>
    <xf numFmtId="49" fontId="5" fillId="0" borderId="91" xfId="0" applyNumberFormat="1" applyFont="1" applyBorder="1"/>
    <xf numFmtId="166" fontId="5" fillId="0" borderId="91" xfId="0" applyNumberFormat="1" applyFont="1" applyBorder="1"/>
    <xf numFmtId="166" fontId="5" fillId="0" borderId="0" xfId="0" applyNumberFormat="1" applyFont="1"/>
    <xf numFmtId="0" fontId="5" fillId="0" borderId="0" xfId="0" applyFont="1" applyAlignment="1">
      <alignment wrapText="1"/>
    </xf>
    <xf numFmtId="166" fontId="5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  <xf numFmtId="0" fontId="5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left" wrapText="1"/>
    </xf>
    <xf numFmtId="166" fontId="0" fillId="0" borderId="0" xfId="0" applyNumberFormat="1"/>
    <xf numFmtId="166" fontId="4" fillId="0" borderId="0" xfId="0" applyNumberFormat="1" applyFont="1"/>
    <xf numFmtId="0" fontId="11" fillId="0" borderId="91" xfId="0" applyFont="1" applyBorder="1"/>
    <xf numFmtId="166" fontId="11" fillId="0" borderId="91" xfId="0" applyNumberFormat="1" applyFont="1" applyBorder="1"/>
    <xf numFmtId="164" fontId="11" fillId="0" borderId="91" xfId="0" applyNumberFormat="1" applyFont="1" applyBorder="1"/>
    <xf numFmtId="164" fontId="0" fillId="0" borderId="0" xfId="0" applyNumberFormat="1"/>
    <xf numFmtId="164" fontId="4" fillId="0" borderId="1" xfId="0" applyNumberFormat="1" applyFont="1" applyFill="1" applyBorder="1"/>
    <xf numFmtId="164" fontId="2" fillId="0" borderId="1" xfId="0" applyNumberFormat="1" applyFont="1" applyFill="1" applyBorder="1"/>
    <xf numFmtId="0" fontId="4" fillId="0" borderId="5" xfId="0" applyFont="1" applyFill="1" applyBorder="1"/>
    <xf numFmtId="164" fontId="4" fillId="0" borderId="5" xfId="0" applyNumberFormat="1" applyFont="1" applyFill="1" applyBorder="1"/>
    <xf numFmtId="164" fontId="4" fillId="0" borderId="6" xfId="0" applyNumberFormat="1" applyFont="1" applyFill="1" applyBorder="1"/>
    <xf numFmtId="0" fontId="5" fillId="0" borderId="92" xfId="0" applyFont="1" applyFill="1" applyBorder="1" applyAlignment="1">
      <alignment horizontal="center"/>
    </xf>
    <xf numFmtId="0" fontId="1" fillId="0" borderId="74" xfId="0" applyFont="1" applyFill="1" applyBorder="1"/>
    <xf numFmtId="0" fontId="1" fillId="0" borderId="93" xfId="0" applyFont="1" applyFill="1" applyBorder="1"/>
    <xf numFmtId="164" fontId="1" fillId="0" borderId="94" xfId="0" applyNumberFormat="1" applyFont="1" applyFill="1" applyBorder="1"/>
    <xf numFmtId="164" fontId="8" fillId="0" borderId="95" xfId="0" applyNumberFormat="1" applyFont="1" applyFill="1" applyBorder="1"/>
    <xf numFmtId="0" fontId="5" fillId="0" borderId="2" xfId="0" applyFont="1" applyFill="1" applyBorder="1"/>
    <xf numFmtId="0" fontId="6" fillId="0" borderId="96" xfId="0" applyFont="1" applyFill="1" applyBorder="1"/>
    <xf numFmtId="0" fontId="12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3"/>
  <sheetViews>
    <sheetView workbookViewId="0">
      <selection activeCell="A16" sqref="A16"/>
    </sheetView>
  </sheetViews>
  <sheetFormatPr defaultRowHeight="15" x14ac:dyDescent="0.25"/>
  <cols>
    <col min="1" max="1" width="44.28515625" customWidth="1"/>
    <col min="2" max="3" width="15.7109375" customWidth="1"/>
    <col min="4" max="6" width="8.7109375" customWidth="1"/>
    <col min="7" max="7" width="15.7109375" customWidth="1"/>
    <col min="9" max="26" width="0" hidden="1" customWidth="1"/>
  </cols>
  <sheetData>
    <row r="1" spans="1:26" x14ac:dyDescent="0.25">
      <c r="A1" s="3"/>
      <c r="B1" s="3"/>
      <c r="C1" s="3"/>
      <c r="D1" s="3"/>
      <c r="E1" s="3"/>
      <c r="F1" s="3"/>
      <c r="G1" s="3"/>
    </row>
    <row r="2" spans="1:26" x14ac:dyDescent="0.25">
      <c r="A2" s="4" t="s">
        <v>0</v>
      </c>
      <c r="B2" s="3"/>
      <c r="C2" s="3"/>
      <c r="D2" s="3"/>
      <c r="E2" s="3"/>
      <c r="F2" s="6" t="s">
        <v>1</v>
      </c>
      <c r="G2" s="6"/>
    </row>
    <row r="3" spans="1:26" x14ac:dyDescent="0.25">
      <c r="A3" s="3"/>
      <c r="B3" s="3"/>
      <c r="C3" s="3"/>
      <c r="D3" s="3"/>
      <c r="E3" s="3"/>
      <c r="F3" s="7" t="s">
        <v>2</v>
      </c>
      <c r="G3" s="7" t="s">
        <v>3</v>
      </c>
    </row>
    <row r="4" spans="1:26" x14ac:dyDescent="0.25">
      <c r="A4" s="5" t="s">
        <v>142</v>
      </c>
      <c r="B4" s="3"/>
      <c r="C4" s="3"/>
      <c r="D4" s="3"/>
      <c r="E4" s="3"/>
      <c r="F4" s="8">
        <v>0.2</v>
      </c>
      <c r="G4" s="8">
        <v>0</v>
      </c>
    </row>
    <row r="5" spans="1:26" x14ac:dyDescent="0.25">
      <c r="A5" s="3"/>
      <c r="B5" s="3"/>
      <c r="C5" s="3"/>
      <c r="D5" s="3"/>
      <c r="E5" s="3"/>
      <c r="F5" s="3"/>
      <c r="G5" s="3"/>
    </row>
    <row r="6" spans="1:26" x14ac:dyDescent="0.25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26" x14ac:dyDescent="0.25">
      <c r="A7" s="187" t="s">
        <v>129</v>
      </c>
      <c r="B7" s="75">
        <f>'SO 12044'!H58-Rekapitulácia!D7</f>
        <v>0</v>
      </c>
      <c r="C7" s="75">
        <f>'Kryci_list 12044'!J26</f>
        <v>0</v>
      </c>
      <c r="D7" s="75">
        <v>0</v>
      </c>
      <c r="E7" s="75">
        <f>'Kryci_list 12044'!J17</f>
        <v>0</v>
      </c>
      <c r="F7" s="75">
        <v>0</v>
      </c>
      <c r="G7" s="75">
        <f>B7+C7+D7+E7+F7</f>
        <v>0</v>
      </c>
      <c r="K7">
        <f>'SO 12044'!J58</f>
        <v>0</v>
      </c>
      <c r="Q7">
        <v>30.126000000000001</v>
      </c>
    </row>
    <row r="8" spans="1:26" x14ac:dyDescent="0.25">
      <c r="A8" s="179" t="s">
        <v>122</v>
      </c>
      <c r="B8" s="181">
        <f>SUM(B7:B7)</f>
        <v>0</v>
      </c>
      <c r="C8" s="181">
        <f>SUM(C7:C7)</f>
        <v>0</v>
      </c>
      <c r="D8" s="181">
        <f>SUM(D7:D7)</f>
        <v>0</v>
      </c>
      <c r="E8" s="181">
        <f>SUM(E7:E7)</f>
        <v>0</v>
      </c>
      <c r="F8" s="181">
        <f>SUM(F7:F7)</f>
        <v>0</v>
      </c>
      <c r="G8" s="181">
        <f>SUM(G7:G7)-SUM(Z7:Z7)</f>
        <v>0</v>
      </c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</row>
    <row r="9" spans="1:26" x14ac:dyDescent="0.25">
      <c r="A9" s="179" t="s">
        <v>123</v>
      </c>
      <c r="B9" s="180">
        <f>G8-SUM(Rekapitulácia!K7:'Rekapitulácia'!K7)*1</f>
        <v>0</v>
      </c>
      <c r="C9" s="180"/>
      <c r="D9" s="180"/>
      <c r="E9" s="180"/>
      <c r="F9" s="180"/>
      <c r="G9" s="180">
        <f>ROUND(((ROUND(B9,2)*20)/100),2)*1</f>
        <v>0</v>
      </c>
      <c r="H9" s="151"/>
      <c r="I9" s="151"/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</row>
    <row r="10" spans="1:26" x14ac:dyDescent="0.25">
      <c r="A10" s="5" t="s">
        <v>124</v>
      </c>
      <c r="B10" s="177">
        <f>(G8-B9)</f>
        <v>0</v>
      </c>
      <c r="C10" s="177"/>
      <c r="D10" s="177"/>
      <c r="E10" s="177"/>
      <c r="F10" s="177"/>
      <c r="G10" s="177">
        <f>ROUND(((ROUND(B10,2)*0)/100),2)</f>
        <v>0</v>
      </c>
      <c r="H10" s="151"/>
      <c r="I10" s="151"/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</row>
    <row r="11" spans="1:26" x14ac:dyDescent="0.25">
      <c r="A11" s="5" t="s">
        <v>125</v>
      </c>
      <c r="B11" s="177"/>
      <c r="C11" s="177"/>
      <c r="D11" s="177"/>
      <c r="E11" s="177"/>
      <c r="F11" s="177"/>
      <c r="G11" s="177">
        <f>SUM(G8:G10)</f>
        <v>0</v>
      </c>
      <c r="H11" s="151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</row>
    <row r="12" spans="1:26" x14ac:dyDescent="0.25">
      <c r="A12" s="10"/>
      <c r="B12" s="178"/>
      <c r="C12" s="178"/>
      <c r="D12" s="178"/>
      <c r="E12" s="178"/>
      <c r="F12" s="178"/>
      <c r="G12" s="178"/>
    </row>
    <row r="13" spans="1:26" x14ac:dyDescent="0.25">
      <c r="A13" s="10"/>
      <c r="B13" s="178"/>
      <c r="C13" s="178"/>
      <c r="D13" s="178"/>
      <c r="E13" s="178"/>
      <c r="F13" s="178"/>
      <c r="G13" s="178"/>
    </row>
    <row r="14" spans="1:26" x14ac:dyDescent="0.25">
      <c r="A14" s="10"/>
      <c r="B14" s="178"/>
      <c r="C14" s="178"/>
      <c r="D14" s="178"/>
      <c r="E14" s="178"/>
      <c r="F14" s="178"/>
      <c r="G14" s="178"/>
    </row>
    <row r="15" spans="1:26" x14ac:dyDescent="0.25">
      <c r="A15" s="10"/>
      <c r="B15" s="178"/>
      <c r="C15" s="178"/>
      <c r="D15" s="178"/>
      <c r="E15" s="178"/>
      <c r="F15" s="178"/>
      <c r="G15" s="178"/>
    </row>
    <row r="16" spans="1:26" x14ac:dyDescent="0.25">
      <c r="A16" s="10"/>
      <c r="B16" s="178"/>
      <c r="C16" s="178"/>
      <c r="D16" s="178"/>
      <c r="E16" s="178"/>
      <c r="F16" s="178"/>
      <c r="G16" s="178"/>
    </row>
    <row r="17" spans="1:7" x14ac:dyDescent="0.25">
      <c r="A17" s="10"/>
      <c r="B17" s="178"/>
      <c r="C17" s="178"/>
      <c r="D17" s="178"/>
      <c r="E17" s="178"/>
      <c r="F17" s="178"/>
      <c r="G17" s="178"/>
    </row>
    <row r="18" spans="1:7" x14ac:dyDescent="0.25">
      <c r="A18" s="10"/>
      <c r="B18" s="178"/>
      <c r="C18" s="178"/>
      <c r="D18" s="178"/>
      <c r="E18" s="178"/>
      <c r="F18" s="178"/>
      <c r="G18" s="178"/>
    </row>
    <row r="19" spans="1:7" x14ac:dyDescent="0.25">
      <c r="A19" s="10"/>
      <c r="B19" s="178"/>
      <c r="C19" s="178"/>
      <c r="D19" s="178"/>
      <c r="E19" s="178"/>
      <c r="F19" s="178"/>
      <c r="G19" s="178"/>
    </row>
    <row r="20" spans="1:7" x14ac:dyDescent="0.25">
      <c r="A20" s="10"/>
      <c r="B20" s="178"/>
      <c r="C20" s="178"/>
      <c r="D20" s="178"/>
      <c r="E20" s="178"/>
      <c r="F20" s="178"/>
      <c r="G20" s="178"/>
    </row>
    <row r="21" spans="1:7" x14ac:dyDescent="0.25">
      <c r="A21" s="10"/>
      <c r="B21" s="178"/>
      <c r="C21" s="178"/>
      <c r="D21" s="178"/>
      <c r="E21" s="178"/>
      <c r="F21" s="178"/>
      <c r="G21" s="178"/>
    </row>
    <row r="22" spans="1:7" x14ac:dyDescent="0.25">
      <c r="A22" s="10"/>
      <c r="B22" s="178"/>
      <c r="C22" s="178"/>
      <c r="D22" s="178"/>
      <c r="E22" s="178"/>
      <c r="F22" s="178"/>
      <c r="G22" s="178"/>
    </row>
    <row r="23" spans="1:7" x14ac:dyDescent="0.25">
      <c r="A23" s="10"/>
      <c r="B23" s="178"/>
      <c r="C23" s="178"/>
      <c r="D23" s="178"/>
      <c r="E23" s="178"/>
      <c r="F23" s="178"/>
      <c r="G23" s="178"/>
    </row>
    <row r="24" spans="1:7" x14ac:dyDescent="0.25">
      <c r="A24" s="10"/>
      <c r="B24" s="178"/>
      <c r="C24" s="178"/>
      <c r="D24" s="178"/>
      <c r="E24" s="178"/>
      <c r="F24" s="178"/>
      <c r="G24" s="178"/>
    </row>
    <row r="25" spans="1:7" x14ac:dyDescent="0.25">
      <c r="A25" s="10"/>
      <c r="B25" s="178"/>
      <c r="C25" s="178"/>
      <c r="D25" s="178"/>
      <c r="E25" s="178"/>
      <c r="F25" s="178"/>
      <c r="G25" s="178"/>
    </row>
    <row r="26" spans="1:7" x14ac:dyDescent="0.25">
      <c r="A26" s="10"/>
      <c r="B26" s="178"/>
      <c r="C26" s="178"/>
      <c r="D26" s="178"/>
      <c r="E26" s="178"/>
      <c r="F26" s="178"/>
      <c r="G26" s="178"/>
    </row>
    <row r="27" spans="1:7" x14ac:dyDescent="0.25">
      <c r="A27" s="10"/>
      <c r="B27" s="178"/>
      <c r="C27" s="178"/>
      <c r="D27" s="178"/>
      <c r="E27" s="178"/>
      <c r="F27" s="178"/>
      <c r="G27" s="178"/>
    </row>
    <row r="28" spans="1:7" x14ac:dyDescent="0.25">
      <c r="A28" s="10"/>
      <c r="B28" s="178"/>
      <c r="C28" s="178"/>
      <c r="D28" s="178"/>
      <c r="E28" s="178"/>
      <c r="F28" s="178"/>
      <c r="G28" s="178"/>
    </row>
    <row r="29" spans="1:7" x14ac:dyDescent="0.25">
      <c r="A29" s="10"/>
      <c r="B29" s="178"/>
      <c r="C29" s="178"/>
      <c r="D29" s="178"/>
      <c r="E29" s="178"/>
      <c r="F29" s="178"/>
      <c r="G29" s="178"/>
    </row>
    <row r="30" spans="1:7" x14ac:dyDescent="0.25">
      <c r="A30" s="10"/>
      <c r="B30" s="178"/>
      <c r="C30" s="178"/>
      <c r="D30" s="178"/>
      <c r="E30" s="178"/>
      <c r="F30" s="178"/>
      <c r="G30" s="178"/>
    </row>
    <row r="31" spans="1:7" x14ac:dyDescent="0.25">
      <c r="A31" s="10"/>
      <c r="B31" s="178"/>
      <c r="C31" s="178"/>
      <c r="D31" s="178"/>
      <c r="E31" s="178"/>
      <c r="F31" s="178"/>
      <c r="G31" s="178"/>
    </row>
    <row r="32" spans="1:7" x14ac:dyDescent="0.25">
      <c r="A32" s="10"/>
      <c r="B32" s="178"/>
      <c r="C32" s="178"/>
      <c r="D32" s="178"/>
      <c r="E32" s="178"/>
      <c r="F32" s="178"/>
      <c r="G32" s="178"/>
    </row>
    <row r="33" spans="1:7" x14ac:dyDescent="0.25">
      <c r="A33" s="10"/>
      <c r="B33" s="178"/>
      <c r="C33" s="178"/>
      <c r="D33" s="178"/>
      <c r="E33" s="178"/>
      <c r="F33" s="178"/>
      <c r="G33" s="178"/>
    </row>
    <row r="34" spans="1:7" x14ac:dyDescent="0.25">
      <c r="A34" s="1"/>
      <c r="B34" s="147"/>
      <c r="C34" s="147"/>
      <c r="D34" s="147"/>
      <c r="E34" s="147"/>
      <c r="F34" s="147"/>
      <c r="G34" s="147"/>
    </row>
    <row r="35" spans="1:7" x14ac:dyDescent="0.25">
      <c r="A35" s="1"/>
      <c r="B35" s="147"/>
      <c r="C35" s="147"/>
      <c r="D35" s="147"/>
      <c r="E35" s="147"/>
      <c r="F35" s="147"/>
      <c r="G35" s="147"/>
    </row>
    <row r="36" spans="1:7" x14ac:dyDescent="0.25">
      <c r="A36" s="1"/>
      <c r="B36" s="147"/>
      <c r="C36" s="147"/>
      <c r="D36" s="147"/>
      <c r="E36" s="147"/>
      <c r="F36" s="147"/>
      <c r="G36" s="147"/>
    </row>
    <row r="37" spans="1:7" x14ac:dyDescent="0.25">
      <c r="A37" s="1"/>
      <c r="B37" s="147"/>
      <c r="C37" s="147"/>
      <c r="D37" s="147"/>
      <c r="E37" s="147"/>
      <c r="F37" s="147"/>
      <c r="G37" s="147"/>
    </row>
    <row r="38" spans="1:7" x14ac:dyDescent="0.25">
      <c r="A38" s="1"/>
      <c r="B38" s="147"/>
      <c r="C38" s="147"/>
      <c r="D38" s="147"/>
      <c r="E38" s="147"/>
      <c r="F38" s="147"/>
      <c r="G38" s="147"/>
    </row>
    <row r="39" spans="1:7" x14ac:dyDescent="0.25">
      <c r="A39" s="1"/>
      <c r="B39" s="147"/>
      <c r="C39" s="147"/>
      <c r="D39" s="147"/>
      <c r="E39" s="147"/>
      <c r="F39" s="147"/>
      <c r="G39" s="147"/>
    </row>
    <row r="40" spans="1:7" x14ac:dyDescent="0.25">
      <c r="A40" s="1"/>
      <c r="B40" s="147"/>
      <c r="C40" s="147"/>
      <c r="D40" s="147"/>
      <c r="E40" s="147"/>
      <c r="F40" s="147"/>
      <c r="G40" s="147"/>
    </row>
    <row r="41" spans="1:7" x14ac:dyDescent="0.25">
      <c r="A41" s="1"/>
      <c r="B41" s="147"/>
      <c r="C41" s="147"/>
      <c r="D41" s="147"/>
      <c r="E41" s="147"/>
      <c r="F41" s="147"/>
      <c r="G41" s="147"/>
    </row>
    <row r="42" spans="1:7" x14ac:dyDescent="0.25">
      <c r="A42" s="1"/>
      <c r="B42" s="147"/>
      <c r="C42" s="147"/>
      <c r="D42" s="147"/>
      <c r="E42" s="147"/>
      <c r="F42" s="147"/>
      <c r="G42" s="147"/>
    </row>
    <row r="43" spans="1:7" x14ac:dyDescent="0.25">
      <c r="A43" s="1"/>
      <c r="B43" s="147"/>
      <c r="C43" s="147"/>
      <c r="D43" s="147"/>
      <c r="E43" s="147"/>
      <c r="F43" s="147"/>
      <c r="G43" s="147"/>
    </row>
    <row r="44" spans="1:7" x14ac:dyDescent="0.25">
      <c r="A44" s="1"/>
      <c r="B44" s="147"/>
      <c r="C44" s="147"/>
      <c r="D44" s="147"/>
      <c r="E44" s="147"/>
      <c r="F44" s="147"/>
      <c r="G44" s="147"/>
    </row>
    <row r="45" spans="1:7" x14ac:dyDescent="0.25">
      <c r="A45" s="1"/>
      <c r="B45" s="147"/>
      <c r="C45" s="147"/>
      <c r="D45" s="147"/>
      <c r="E45" s="147"/>
      <c r="F45" s="147"/>
      <c r="G45" s="147"/>
    </row>
    <row r="46" spans="1:7" x14ac:dyDescent="0.25">
      <c r="A46" s="1"/>
      <c r="B46" s="147"/>
      <c r="C46" s="147"/>
      <c r="D46" s="147"/>
      <c r="E46" s="147"/>
      <c r="F46" s="147"/>
      <c r="G46" s="147"/>
    </row>
    <row r="47" spans="1:7" x14ac:dyDescent="0.25">
      <c r="A47" s="1"/>
      <c r="B47" s="147"/>
      <c r="C47" s="147"/>
      <c r="D47" s="147"/>
      <c r="E47" s="147"/>
      <c r="F47" s="147"/>
      <c r="G47" s="147"/>
    </row>
    <row r="48" spans="1:7" x14ac:dyDescent="0.25">
      <c r="A48" s="1"/>
      <c r="B48" s="147"/>
      <c r="C48" s="147"/>
      <c r="D48" s="147"/>
      <c r="E48" s="147"/>
      <c r="F48" s="147"/>
      <c r="G48" s="147"/>
    </row>
    <row r="49" spans="1:7" x14ac:dyDescent="0.25">
      <c r="A49" s="1"/>
      <c r="B49" s="147"/>
      <c r="C49" s="147"/>
      <c r="D49" s="147"/>
      <c r="E49" s="147"/>
      <c r="F49" s="147"/>
      <c r="G49" s="147"/>
    </row>
    <row r="50" spans="1:7" x14ac:dyDescent="0.25">
      <c r="A50" s="1"/>
      <c r="B50" s="147"/>
      <c r="C50" s="147"/>
      <c r="D50" s="147"/>
      <c r="E50" s="147"/>
      <c r="F50" s="147"/>
      <c r="G50" s="147"/>
    </row>
    <row r="51" spans="1:7" x14ac:dyDescent="0.25">
      <c r="B51" s="176"/>
      <c r="C51" s="176"/>
      <c r="D51" s="176"/>
      <c r="E51" s="176"/>
      <c r="F51" s="176"/>
      <c r="G51" s="176"/>
    </row>
    <row r="52" spans="1:7" x14ac:dyDescent="0.25">
      <c r="B52" s="176"/>
      <c r="C52" s="176"/>
      <c r="D52" s="176"/>
      <c r="E52" s="176"/>
      <c r="F52" s="176"/>
      <c r="G52" s="176"/>
    </row>
    <row r="53" spans="1:7" x14ac:dyDescent="0.25">
      <c r="B53" s="176"/>
      <c r="C53" s="176"/>
      <c r="D53" s="176"/>
      <c r="E53" s="176"/>
      <c r="F53" s="176"/>
      <c r="G53" s="176"/>
    </row>
    <row r="54" spans="1:7" x14ac:dyDescent="0.25">
      <c r="B54" s="176"/>
      <c r="C54" s="176"/>
      <c r="D54" s="176"/>
      <c r="E54" s="176"/>
      <c r="F54" s="176"/>
      <c r="G54" s="176"/>
    </row>
    <row r="55" spans="1:7" x14ac:dyDescent="0.25">
      <c r="B55" s="176"/>
      <c r="C55" s="176"/>
      <c r="D55" s="176"/>
      <c r="E55" s="176"/>
      <c r="F55" s="176"/>
      <c r="G55" s="176"/>
    </row>
    <row r="56" spans="1:7" x14ac:dyDescent="0.25">
      <c r="B56" s="176"/>
      <c r="C56" s="176"/>
      <c r="D56" s="176"/>
      <c r="E56" s="176"/>
      <c r="F56" s="176"/>
      <c r="G56" s="176"/>
    </row>
    <row r="57" spans="1:7" x14ac:dyDescent="0.25">
      <c r="B57" s="176"/>
      <c r="C57" s="176"/>
      <c r="D57" s="176"/>
      <c r="E57" s="176"/>
      <c r="F57" s="176"/>
      <c r="G57" s="176"/>
    </row>
    <row r="58" spans="1:7" x14ac:dyDescent="0.25">
      <c r="B58" s="176"/>
      <c r="C58" s="176"/>
      <c r="D58" s="176"/>
      <c r="E58" s="176"/>
      <c r="F58" s="176"/>
      <c r="G58" s="176"/>
    </row>
    <row r="59" spans="1:7" x14ac:dyDescent="0.25">
      <c r="B59" s="176"/>
      <c r="C59" s="176"/>
      <c r="D59" s="176"/>
      <c r="E59" s="176"/>
      <c r="F59" s="176"/>
      <c r="G59" s="176"/>
    </row>
    <row r="60" spans="1:7" x14ac:dyDescent="0.25">
      <c r="B60" s="176"/>
      <c r="C60" s="176"/>
      <c r="D60" s="176"/>
      <c r="E60" s="176"/>
      <c r="F60" s="176"/>
      <c r="G60" s="176"/>
    </row>
    <row r="61" spans="1:7" x14ac:dyDescent="0.25">
      <c r="B61" s="176"/>
      <c r="C61" s="176"/>
      <c r="D61" s="176"/>
      <c r="E61" s="176"/>
      <c r="F61" s="176"/>
      <c r="G61" s="176"/>
    </row>
    <row r="62" spans="1:7" x14ac:dyDescent="0.25">
      <c r="B62" s="176"/>
      <c r="C62" s="176"/>
      <c r="D62" s="176"/>
      <c r="E62" s="176"/>
      <c r="F62" s="176"/>
      <c r="G62" s="176"/>
    </row>
    <row r="63" spans="1:7" x14ac:dyDescent="0.25">
      <c r="B63" s="176"/>
      <c r="C63" s="176"/>
      <c r="D63" s="176"/>
      <c r="E63" s="176"/>
      <c r="F63" s="176"/>
      <c r="G63" s="176"/>
    </row>
    <row r="64" spans="1:7" x14ac:dyDescent="0.25">
      <c r="B64" s="176"/>
      <c r="C64" s="176"/>
      <c r="D64" s="176"/>
      <c r="E64" s="176"/>
      <c r="F64" s="176"/>
      <c r="G64" s="176"/>
    </row>
    <row r="65" spans="2:7" x14ac:dyDescent="0.25">
      <c r="B65" s="176"/>
      <c r="C65" s="176"/>
      <c r="D65" s="176"/>
      <c r="E65" s="176"/>
      <c r="F65" s="176"/>
      <c r="G65" s="176"/>
    </row>
    <row r="66" spans="2:7" x14ac:dyDescent="0.25">
      <c r="B66" s="176"/>
      <c r="C66" s="176"/>
      <c r="D66" s="176"/>
      <c r="E66" s="176"/>
      <c r="F66" s="176"/>
      <c r="G66" s="176"/>
    </row>
    <row r="67" spans="2:7" x14ac:dyDescent="0.25">
      <c r="B67" s="176"/>
      <c r="C67" s="176"/>
      <c r="D67" s="176"/>
      <c r="E67" s="176"/>
      <c r="F67" s="176"/>
      <c r="G67" s="176"/>
    </row>
    <row r="68" spans="2:7" x14ac:dyDescent="0.25">
      <c r="B68" s="176"/>
      <c r="C68" s="176"/>
      <c r="D68" s="176"/>
      <c r="E68" s="176"/>
      <c r="F68" s="176"/>
      <c r="G68" s="176"/>
    </row>
    <row r="69" spans="2:7" x14ac:dyDescent="0.25">
      <c r="B69" s="176"/>
      <c r="C69" s="176"/>
      <c r="D69" s="176"/>
      <c r="E69" s="176"/>
      <c r="F69" s="176"/>
      <c r="G69" s="176"/>
    </row>
    <row r="70" spans="2:7" x14ac:dyDescent="0.25">
      <c r="B70" s="176"/>
      <c r="C70" s="176"/>
      <c r="D70" s="176"/>
      <c r="E70" s="176"/>
      <c r="F70" s="176"/>
      <c r="G70" s="176"/>
    </row>
    <row r="71" spans="2:7" x14ac:dyDescent="0.25">
      <c r="B71" s="176"/>
      <c r="C71" s="176"/>
      <c r="D71" s="176"/>
      <c r="E71" s="176"/>
      <c r="F71" s="176"/>
      <c r="G71" s="176"/>
    </row>
    <row r="72" spans="2:7" x14ac:dyDescent="0.25">
      <c r="B72" s="176"/>
      <c r="C72" s="176"/>
      <c r="D72" s="176"/>
      <c r="E72" s="176"/>
      <c r="F72" s="176"/>
      <c r="G72" s="176"/>
    </row>
    <row r="73" spans="2:7" x14ac:dyDescent="0.25">
      <c r="B73" s="176"/>
      <c r="C73" s="176"/>
      <c r="D73" s="176"/>
      <c r="E73" s="176"/>
      <c r="F73" s="176"/>
      <c r="G73" s="176"/>
    </row>
    <row r="74" spans="2:7" x14ac:dyDescent="0.25">
      <c r="B74" s="176"/>
      <c r="C74" s="176"/>
      <c r="D74" s="176"/>
      <c r="E74" s="176"/>
      <c r="F74" s="176"/>
      <c r="G74" s="176"/>
    </row>
    <row r="75" spans="2:7" x14ac:dyDescent="0.25">
      <c r="B75" s="176"/>
      <c r="C75" s="176"/>
      <c r="D75" s="176"/>
      <c r="E75" s="176"/>
      <c r="F75" s="176"/>
      <c r="G75" s="176"/>
    </row>
    <row r="76" spans="2:7" x14ac:dyDescent="0.25">
      <c r="B76" s="176"/>
      <c r="C76" s="176"/>
      <c r="D76" s="176"/>
      <c r="E76" s="176"/>
      <c r="F76" s="176"/>
      <c r="G76" s="176"/>
    </row>
    <row r="77" spans="2:7" x14ac:dyDescent="0.25">
      <c r="B77" s="176"/>
      <c r="C77" s="176"/>
      <c r="D77" s="176"/>
      <c r="E77" s="176"/>
      <c r="F77" s="176"/>
      <c r="G77" s="176"/>
    </row>
    <row r="78" spans="2:7" x14ac:dyDescent="0.25">
      <c r="B78" s="176"/>
      <c r="C78" s="176"/>
      <c r="D78" s="176"/>
      <c r="E78" s="176"/>
      <c r="F78" s="176"/>
      <c r="G78" s="176"/>
    </row>
    <row r="79" spans="2:7" x14ac:dyDescent="0.25">
      <c r="B79" s="176"/>
      <c r="C79" s="176"/>
      <c r="D79" s="176"/>
      <c r="E79" s="176"/>
      <c r="F79" s="176"/>
      <c r="G79" s="176"/>
    </row>
    <row r="80" spans="2:7" x14ac:dyDescent="0.25">
      <c r="B80" s="176"/>
      <c r="C80" s="176"/>
      <c r="D80" s="176"/>
      <c r="E80" s="176"/>
      <c r="F80" s="176"/>
      <c r="G80" s="176"/>
    </row>
    <row r="81" spans="2:7" x14ac:dyDescent="0.25">
      <c r="B81" s="176"/>
      <c r="C81" s="176"/>
      <c r="D81" s="176"/>
      <c r="E81" s="176"/>
      <c r="F81" s="176"/>
      <c r="G81" s="176"/>
    </row>
    <row r="82" spans="2:7" x14ac:dyDescent="0.25">
      <c r="B82" s="176"/>
      <c r="C82" s="176"/>
      <c r="D82" s="176"/>
      <c r="E82" s="176"/>
      <c r="F82" s="176"/>
      <c r="G82" s="176"/>
    </row>
    <row r="83" spans="2:7" x14ac:dyDescent="0.25">
      <c r="B83" s="176"/>
      <c r="C83" s="176"/>
      <c r="D83" s="176"/>
      <c r="E83" s="176"/>
      <c r="F83" s="176"/>
      <c r="G83" s="176"/>
    </row>
    <row r="84" spans="2:7" x14ac:dyDescent="0.25">
      <c r="B84" s="176"/>
      <c r="C84" s="176"/>
      <c r="D84" s="176"/>
      <c r="E84" s="176"/>
      <c r="F84" s="176"/>
      <c r="G84" s="176"/>
    </row>
    <row r="85" spans="2:7" x14ac:dyDescent="0.25">
      <c r="B85" s="176"/>
      <c r="C85" s="176"/>
      <c r="D85" s="176"/>
      <c r="E85" s="176"/>
      <c r="F85" s="176"/>
      <c r="G85" s="176"/>
    </row>
    <row r="86" spans="2:7" x14ac:dyDescent="0.25">
      <c r="B86" s="176"/>
      <c r="C86" s="176"/>
      <c r="D86" s="176"/>
      <c r="E86" s="176"/>
      <c r="F86" s="176"/>
      <c r="G86" s="176"/>
    </row>
    <row r="87" spans="2:7" x14ac:dyDescent="0.25">
      <c r="B87" s="176"/>
      <c r="C87" s="176"/>
      <c r="D87" s="176"/>
      <c r="E87" s="176"/>
      <c r="F87" s="176"/>
      <c r="G87" s="176"/>
    </row>
    <row r="88" spans="2:7" x14ac:dyDescent="0.25">
      <c r="B88" s="176"/>
      <c r="C88" s="176"/>
      <c r="D88" s="176"/>
      <c r="E88" s="176"/>
      <c r="F88" s="176"/>
      <c r="G88" s="176"/>
    </row>
    <row r="89" spans="2:7" x14ac:dyDescent="0.25">
      <c r="B89" s="176"/>
      <c r="C89" s="176"/>
      <c r="D89" s="176"/>
      <c r="E89" s="176"/>
      <c r="F89" s="176"/>
      <c r="G89" s="176"/>
    </row>
    <row r="90" spans="2:7" x14ac:dyDescent="0.25">
      <c r="B90" s="176"/>
      <c r="C90" s="176"/>
      <c r="D90" s="176"/>
      <c r="E90" s="176"/>
      <c r="F90" s="176"/>
      <c r="G90" s="176"/>
    </row>
    <row r="91" spans="2:7" x14ac:dyDescent="0.25">
      <c r="B91" s="176"/>
      <c r="C91" s="176"/>
      <c r="D91" s="176"/>
      <c r="E91" s="176"/>
      <c r="F91" s="176"/>
      <c r="G91" s="176"/>
    </row>
    <row r="92" spans="2:7" x14ac:dyDescent="0.25">
      <c r="B92" s="176"/>
      <c r="C92" s="176"/>
      <c r="D92" s="176"/>
      <c r="E92" s="176"/>
      <c r="F92" s="176"/>
      <c r="G92" s="176"/>
    </row>
    <row r="93" spans="2:7" x14ac:dyDescent="0.25">
      <c r="B93" s="176"/>
      <c r="C93" s="176"/>
      <c r="D93" s="176"/>
      <c r="E93" s="176"/>
      <c r="F93" s="176"/>
      <c r="G93" s="176"/>
    </row>
    <row r="94" spans="2:7" x14ac:dyDescent="0.25">
      <c r="B94" s="176"/>
      <c r="C94" s="176"/>
      <c r="D94" s="176"/>
      <c r="E94" s="176"/>
      <c r="F94" s="176"/>
      <c r="G94" s="176"/>
    </row>
    <row r="95" spans="2:7" x14ac:dyDescent="0.25">
      <c r="B95" s="176"/>
      <c r="C95" s="176"/>
      <c r="D95" s="176"/>
      <c r="E95" s="176"/>
      <c r="F95" s="176"/>
      <c r="G95" s="176"/>
    </row>
    <row r="96" spans="2:7" x14ac:dyDescent="0.25">
      <c r="B96" s="176"/>
      <c r="C96" s="176"/>
      <c r="D96" s="176"/>
      <c r="E96" s="176"/>
      <c r="F96" s="176"/>
      <c r="G96" s="176"/>
    </row>
    <row r="97" spans="2:7" x14ac:dyDescent="0.25">
      <c r="B97" s="176"/>
      <c r="C97" s="176"/>
      <c r="D97" s="176"/>
      <c r="E97" s="176"/>
      <c r="F97" s="176"/>
      <c r="G97" s="176"/>
    </row>
    <row r="98" spans="2:7" x14ac:dyDescent="0.25">
      <c r="B98" s="176"/>
      <c r="C98" s="176"/>
      <c r="D98" s="176"/>
      <c r="E98" s="176"/>
      <c r="F98" s="176"/>
      <c r="G98" s="176"/>
    </row>
    <row r="99" spans="2:7" x14ac:dyDescent="0.25">
      <c r="B99" s="176"/>
      <c r="C99" s="176"/>
      <c r="D99" s="176"/>
      <c r="E99" s="176"/>
      <c r="F99" s="176"/>
      <c r="G99" s="176"/>
    </row>
    <row r="100" spans="2:7" x14ac:dyDescent="0.25">
      <c r="B100" s="176"/>
      <c r="C100" s="176"/>
      <c r="D100" s="176"/>
      <c r="E100" s="176"/>
      <c r="F100" s="176"/>
      <c r="G100" s="176"/>
    </row>
    <row r="101" spans="2:7" x14ac:dyDescent="0.25">
      <c r="B101" s="176"/>
      <c r="C101" s="176"/>
      <c r="D101" s="176"/>
      <c r="E101" s="176"/>
      <c r="F101" s="176"/>
      <c r="G101" s="176"/>
    </row>
    <row r="102" spans="2:7" x14ac:dyDescent="0.25">
      <c r="B102" s="176"/>
      <c r="C102" s="176"/>
      <c r="D102" s="176"/>
      <c r="E102" s="176"/>
      <c r="F102" s="176"/>
      <c r="G102" s="176"/>
    </row>
    <row r="103" spans="2:7" x14ac:dyDescent="0.25">
      <c r="B103" s="176"/>
      <c r="C103" s="176"/>
      <c r="D103" s="176"/>
      <c r="E103" s="176"/>
      <c r="F103" s="176"/>
      <c r="G103" s="176"/>
    </row>
  </sheetData>
  <printOptions horizontalCentered="1"/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opLeftCell="A7" workbookViewId="0">
      <selection activeCell="H19" sqref="H19"/>
    </sheetView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5" width="10.7109375" customWidth="1"/>
    <col min="6" max="6" width="13.85546875" customWidth="1"/>
    <col min="7" max="7" width="5.14062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126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188" t="s">
        <v>143</v>
      </c>
      <c r="C2" s="37"/>
      <c r="D2" s="38"/>
      <c r="E2" s="38"/>
      <c r="F2" s="38"/>
      <c r="G2" s="42" t="s">
        <v>128</v>
      </c>
      <c r="H2" s="16" t="s">
        <v>127</v>
      </c>
      <c r="I2" s="27"/>
      <c r="J2" s="31"/>
    </row>
    <row r="3" spans="1:23" ht="18" customHeight="1" x14ac:dyDescent="0.25">
      <c r="A3" s="11"/>
      <c r="B3" s="47"/>
      <c r="C3" s="20"/>
      <c r="D3" s="17"/>
      <c r="E3" s="17"/>
      <c r="F3" s="17"/>
      <c r="G3" s="45" t="s">
        <v>13</v>
      </c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28"/>
      <c r="J4" s="32"/>
    </row>
    <row r="5" spans="1:23" ht="18" customHeight="1" thickBot="1" x14ac:dyDescent="0.3">
      <c r="A5" s="11"/>
      <c r="B5" s="44" t="s">
        <v>14</v>
      </c>
      <c r="C5" s="20"/>
      <c r="D5" s="17"/>
      <c r="E5" s="17"/>
      <c r="F5" s="45" t="s">
        <v>15</v>
      </c>
      <c r="G5" s="17"/>
      <c r="H5" s="17"/>
      <c r="I5" s="43" t="s">
        <v>16</v>
      </c>
      <c r="J5" s="46"/>
    </row>
    <row r="6" spans="1:23" ht="18" customHeight="1" thickTop="1" x14ac:dyDescent="0.25">
      <c r="A6" s="11"/>
      <c r="B6" s="55" t="s">
        <v>17</v>
      </c>
      <c r="C6" s="51"/>
      <c r="D6" s="52"/>
      <c r="E6" s="52"/>
      <c r="F6" s="52"/>
      <c r="G6" s="56" t="s">
        <v>18</v>
      </c>
      <c r="H6" s="52"/>
      <c r="I6" s="53"/>
      <c r="J6" s="54"/>
    </row>
    <row r="7" spans="1:23" ht="18" customHeight="1" x14ac:dyDescent="0.25">
      <c r="A7" s="11"/>
      <c r="B7" s="47"/>
      <c r="C7" s="48"/>
      <c r="D7" s="18"/>
      <c r="E7" s="18"/>
      <c r="F7" s="18"/>
      <c r="G7" s="57" t="s">
        <v>19</v>
      </c>
      <c r="H7" s="18"/>
      <c r="I7" s="29"/>
      <c r="J7" s="49"/>
    </row>
    <row r="8" spans="1:23" ht="18" customHeight="1" x14ac:dyDescent="0.25">
      <c r="A8" s="11"/>
      <c r="B8" s="44" t="s">
        <v>20</v>
      </c>
      <c r="C8" s="20"/>
      <c r="D8" s="17"/>
      <c r="E8" s="17"/>
      <c r="F8" s="17"/>
      <c r="G8" s="45" t="s">
        <v>18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5" t="s">
        <v>19</v>
      </c>
      <c r="H9" s="17"/>
      <c r="I9" s="28"/>
      <c r="J9" s="32"/>
    </row>
    <row r="10" spans="1:23" ht="18" customHeight="1" x14ac:dyDescent="0.25">
      <c r="A10" s="11"/>
      <c r="B10" s="44" t="s">
        <v>21</v>
      </c>
      <c r="C10" s="20"/>
      <c r="D10" s="17"/>
      <c r="E10" s="17"/>
      <c r="F10" s="17"/>
      <c r="G10" s="45" t="s">
        <v>18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5" t="s">
        <v>19</v>
      </c>
      <c r="H11" s="17"/>
      <c r="I11" s="28"/>
      <c r="J11" s="32"/>
    </row>
    <row r="12" spans="1:23" ht="18" customHeight="1" thickTop="1" x14ac:dyDescent="0.25">
      <c r="A12" s="11"/>
      <c r="B12" s="50"/>
      <c r="C12" s="51"/>
      <c r="D12" s="52"/>
      <c r="E12" s="52"/>
      <c r="F12" s="52"/>
      <c r="G12" s="52"/>
      <c r="H12" s="52"/>
      <c r="I12" s="53"/>
      <c r="J12" s="54"/>
    </row>
    <row r="13" spans="1:23" ht="18" customHeight="1" x14ac:dyDescent="0.25">
      <c r="A13" s="11"/>
      <c r="B13" s="47"/>
      <c r="C13" s="48"/>
      <c r="D13" s="18"/>
      <c r="E13" s="18"/>
      <c r="F13" s="18"/>
      <c r="G13" s="18"/>
      <c r="H13" s="18"/>
      <c r="I13" s="29"/>
      <c r="J13" s="49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89" t="s">
        <v>22</v>
      </c>
      <c r="C15" s="90" t="s">
        <v>5</v>
      </c>
      <c r="D15" s="90" t="s">
        <v>48</v>
      </c>
      <c r="E15" s="91" t="s">
        <v>49</v>
      </c>
      <c r="F15" s="103" t="s">
        <v>50</v>
      </c>
      <c r="G15" s="58" t="s">
        <v>27</v>
      </c>
      <c r="H15" s="61" t="s">
        <v>28</v>
      </c>
      <c r="I15" s="27"/>
      <c r="J15" s="54"/>
    </row>
    <row r="16" spans="1:23" ht="18" customHeight="1" x14ac:dyDescent="0.25">
      <c r="A16" s="11"/>
      <c r="B16" s="92">
        <v>1</v>
      </c>
      <c r="C16" s="93" t="s">
        <v>23</v>
      </c>
      <c r="D16" s="94">
        <f>'Kryci_list 12044'!D16</f>
        <v>0</v>
      </c>
      <c r="E16" s="95">
        <f>'Kryci_list 12044'!E16</f>
        <v>0</v>
      </c>
      <c r="F16" s="104">
        <f>'Kryci_list 12044'!F16</f>
        <v>0</v>
      </c>
      <c r="G16" s="59">
        <v>6</v>
      </c>
      <c r="H16" s="113" t="s">
        <v>29</v>
      </c>
      <c r="I16" s="127"/>
      <c r="J16" s="124">
        <f>Rekapitulácia!F8</f>
        <v>0</v>
      </c>
    </row>
    <row r="17" spans="1:10" ht="18" customHeight="1" x14ac:dyDescent="0.25">
      <c r="A17" s="11"/>
      <c r="B17" s="66">
        <v>2</v>
      </c>
      <c r="C17" s="69" t="s">
        <v>24</v>
      </c>
      <c r="D17" s="76">
        <f>'Kryci_list 12044'!D17</f>
        <v>0</v>
      </c>
      <c r="E17" s="74">
        <f>'Kryci_list 12044'!E17</f>
        <v>0</v>
      </c>
      <c r="F17" s="79">
        <f>'Kryci_list 12044'!F17</f>
        <v>0</v>
      </c>
      <c r="G17" s="60">
        <v>7</v>
      </c>
      <c r="H17" s="114" t="s">
        <v>30</v>
      </c>
      <c r="I17" s="127"/>
      <c r="J17" s="125">
        <f>Rekapitulácia!E8</f>
        <v>0</v>
      </c>
    </row>
    <row r="18" spans="1:10" ht="18" customHeight="1" x14ac:dyDescent="0.25">
      <c r="A18" s="11"/>
      <c r="B18" s="67">
        <v>3</v>
      </c>
      <c r="C18" s="70" t="s">
        <v>25</v>
      </c>
      <c r="D18" s="77">
        <f>'Kryci_list 12044'!D18</f>
        <v>0</v>
      </c>
      <c r="E18" s="75">
        <f>'Kryci_list 12044'!E18</f>
        <v>0</v>
      </c>
      <c r="F18" s="80">
        <f>'Kryci_list 12044'!F18</f>
        <v>0</v>
      </c>
      <c r="G18" s="60">
        <v>8</v>
      </c>
      <c r="H18" s="114" t="s">
        <v>31</v>
      </c>
      <c r="I18" s="127"/>
      <c r="J18" s="125">
        <f>Rekapitulácia!D8</f>
        <v>0</v>
      </c>
    </row>
    <row r="19" spans="1:10" ht="18" customHeight="1" x14ac:dyDescent="0.25">
      <c r="A19" s="11"/>
      <c r="B19" s="67">
        <v>4</v>
      </c>
      <c r="C19" s="71"/>
      <c r="D19" s="77"/>
      <c r="E19" s="75"/>
      <c r="F19" s="80"/>
      <c r="G19" s="60">
        <v>9</v>
      </c>
      <c r="H19" s="123"/>
      <c r="I19" s="127"/>
      <c r="J19" s="126"/>
    </row>
    <row r="20" spans="1:10" ht="18" customHeight="1" thickBot="1" x14ac:dyDescent="0.3">
      <c r="A20" s="11"/>
      <c r="B20" s="67">
        <v>5</v>
      </c>
      <c r="C20" s="72" t="s">
        <v>26</v>
      </c>
      <c r="D20" s="78"/>
      <c r="E20" s="98"/>
      <c r="F20" s="105">
        <f>SUM(F16:F19)</f>
        <v>0</v>
      </c>
      <c r="G20" s="60">
        <v>10</v>
      </c>
      <c r="H20" s="114" t="s">
        <v>26</v>
      </c>
      <c r="I20" s="129"/>
      <c r="J20" s="97">
        <f>SUM(J16:J19)</f>
        <v>0</v>
      </c>
    </row>
    <row r="21" spans="1:10" ht="18" customHeight="1" thickTop="1" x14ac:dyDescent="0.25">
      <c r="A21" s="11"/>
      <c r="B21" s="64" t="s">
        <v>38</v>
      </c>
      <c r="C21" s="68" t="s">
        <v>6</v>
      </c>
      <c r="D21" s="73"/>
      <c r="E21" s="19"/>
      <c r="F21" s="96"/>
      <c r="G21" s="64" t="s">
        <v>44</v>
      </c>
      <c r="H21" s="61" t="s">
        <v>6</v>
      </c>
      <c r="I21" s="29"/>
      <c r="J21" s="130"/>
    </row>
    <row r="22" spans="1:10" ht="18" customHeight="1" x14ac:dyDescent="0.25">
      <c r="A22" s="11"/>
      <c r="B22" s="59">
        <v>11</v>
      </c>
      <c r="C22" s="62" t="s">
        <v>39</v>
      </c>
      <c r="D22" s="85"/>
      <c r="E22" s="88"/>
      <c r="F22" s="79">
        <f>'Kryci_list 12044'!F22</f>
        <v>0</v>
      </c>
      <c r="G22" s="59">
        <v>16</v>
      </c>
      <c r="H22" s="113" t="s">
        <v>45</v>
      </c>
      <c r="I22" s="127"/>
      <c r="J22" s="124">
        <f>'Kryci_list 12044'!J22</f>
        <v>0</v>
      </c>
    </row>
    <row r="23" spans="1:10" ht="18" customHeight="1" x14ac:dyDescent="0.25">
      <c r="A23" s="11"/>
      <c r="B23" s="60">
        <v>12</v>
      </c>
      <c r="C23" s="63" t="s">
        <v>40</v>
      </c>
      <c r="D23" s="65"/>
      <c r="E23" s="88"/>
      <c r="F23" s="80">
        <f>'Kryci_list 12044'!F23</f>
        <v>0</v>
      </c>
      <c r="G23" s="60">
        <v>17</v>
      </c>
      <c r="H23" s="114" t="s">
        <v>46</v>
      </c>
      <c r="I23" s="127"/>
      <c r="J23" s="125">
        <f>'Kryci_list 12044'!J23</f>
        <v>0</v>
      </c>
    </row>
    <row r="24" spans="1:10" ht="18" customHeight="1" x14ac:dyDescent="0.25">
      <c r="A24" s="11"/>
      <c r="B24" s="60">
        <v>13</v>
      </c>
      <c r="C24" s="63" t="s">
        <v>41</v>
      </c>
      <c r="D24" s="65"/>
      <c r="E24" s="88"/>
      <c r="F24" s="80">
        <f>'Kryci_list 12044'!F24</f>
        <v>0</v>
      </c>
      <c r="G24" s="60">
        <v>18</v>
      </c>
      <c r="H24" s="114" t="s">
        <v>47</v>
      </c>
      <c r="I24" s="127"/>
      <c r="J24" s="125">
        <f>'Kryci_list 12044'!J24</f>
        <v>0</v>
      </c>
    </row>
    <row r="25" spans="1:10" ht="18" customHeight="1" x14ac:dyDescent="0.25">
      <c r="A25" s="11"/>
      <c r="B25" s="60">
        <v>14</v>
      </c>
      <c r="C25" s="20"/>
      <c r="D25" s="65"/>
      <c r="E25" s="88"/>
      <c r="F25" s="86"/>
      <c r="G25" s="60">
        <v>19</v>
      </c>
      <c r="H25" s="123"/>
      <c r="I25" s="127"/>
      <c r="J25" s="125"/>
    </row>
    <row r="26" spans="1:10" ht="18" customHeight="1" thickBot="1" x14ac:dyDescent="0.3">
      <c r="A26" s="11"/>
      <c r="B26" s="60">
        <v>15</v>
      </c>
      <c r="C26" s="63"/>
      <c r="D26" s="65"/>
      <c r="E26" s="65"/>
      <c r="F26" s="106"/>
      <c r="G26" s="60">
        <v>20</v>
      </c>
      <c r="H26" s="114" t="s">
        <v>26</v>
      </c>
      <c r="I26" s="129"/>
      <c r="J26" s="97">
        <f>SUM(J22:J25)+SUM(F22:F25)</f>
        <v>0</v>
      </c>
    </row>
    <row r="27" spans="1:10" ht="18" customHeight="1" thickTop="1" x14ac:dyDescent="0.25">
      <c r="A27" s="11"/>
      <c r="B27" s="99"/>
      <c r="C27" s="141" t="s">
        <v>53</v>
      </c>
      <c r="D27" s="134"/>
      <c r="E27" s="100"/>
      <c r="F27" s="30"/>
      <c r="G27" s="107" t="s">
        <v>32</v>
      </c>
      <c r="H27" s="102" t="s">
        <v>33</v>
      </c>
      <c r="I27" s="29"/>
      <c r="J27" s="33"/>
    </row>
    <row r="28" spans="1:10" ht="18" customHeight="1" x14ac:dyDescent="0.25">
      <c r="A28" s="11"/>
      <c r="B28" s="26"/>
      <c r="C28" s="132"/>
      <c r="D28" s="135"/>
      <c r="E28" s="22"/>
      <c r="F28" s="11"/>
      <c r="G28" s="108">
        <v>21</v>
      </c>
      <c r="H28" s="112" t="s">
        <v>34</v>
      </c>
      <c r="I28" s="120"/>
      <c r="J28" s="116">
        <f>F20+J20+F26+J26</f>
        <v>0</v>
      </c>
    </row>
    <row r="29" spans="1:10" ht="18" customHeight="1" x14ac:dyDescent="0.25">
      <c r="A29" s="11"/>
      <c r="B29" s="81"/>
      <c r="C29" s="133"/>
      <c r="D29" s="136"/>
      <c r="E29" s="22"/>
      <c r="F29" s="11"/>
      <c r="G29" s="59">
        <v>22</v>
      </c>
      <c r="H29" s="113" t="s">
        <v>35</v>
      </c>
      <c r="I29" s="121">
        <f>Rekapitulácia!B9</f>
        <v>0</v>
      </c>
      <c r="J29" s="117">
        <f>ROUND(((ROUND(I29,2)*20)/100),2)*1</f>
        <v>0</v>
      </c>
    </row>
    <row r="30" spans="1:10" ht="18" customHeight="1" x14ac:dyDescent="0.25">
      <c r="A30" s="11"/>
      <c r="B30" s="23"/>
      <c r="C30" s="123"/>
      <c r="D30" s="127"/>
      <c r="E30" s="22"/>
      <c r="F30" s="11"/>
      <c r="G30" s="60">
        <v>23</v>
      </c>
      <c r="H30" s="114" t="s">
        <v>36</v>
      </c>
      <c r="I30" s="87">
        <f>Rekapitulácia!B10</f>
        <v>0</v>
      </c>
      <c r="J30" s="118">
        <f>ROUND(((ROUND(I30,2)*0)/100),2)</f>
        <v>0</v>
      </c>
    </row>
    <row r="31" spans="1:10" ht="18" customHeight="1" x14ac:dyDescent="0.25">
      <c r="A31" s="11"/>
      <c r="B31" s="24"/>
      <c r="C31" s="137"/>
      <c r="D31" s="138"/>
      <c r="E31" s="22"/>
      <c r="F31" s="11"/>
      <c r="G31" s="60">
        <v>24</v>
      </c>
      <c r="H31" s="114" t="s">
        <v>26</v>
      </c>
      <c r="I31" s="28"/>
      <c r="J31" s="186">
        <f>SUM(J28:J30)</f>
        <v>0</v>
      </c>
    </row>
    <row r="32" spans="1:10" ht="18" customHeight="1" thickBot="1" x14ac:dyDescent="0.3">
      <c r="A32" s="11"/>
      <c r="B32" s="47"/>
      <c r="C32" s="115"/>
      <c r="D32" s="122"/>
      <c r="E32" s="82"/>
      <c r="F32" s="83"/>
      <c r="G32" s="182" t="s">
        <v>37</v>
      </c>
      <c r="H32" s="183"/>
      <c r="I32" s="184"/>
      <c r="J32" s="185"/>
    </row>
    <row r="33" spans="1:10" ht="18" customHeight="1" thickTop="1" x14ac:dyDescent="0.25">
      <c r="A33" s="11"/>
      <c r="B33" s="99"/>
      <c r="C33" s="100"/>
      <c r="D33" s="139" t="s">
        <v>51</v>
      </c>
      <c r="E33" s="15"/>
      <c r="F33" s="15"/>
      <c r="G33" s="14"/>
      <c r="H33" s="139" t="s">
        <v>52</v>
      </c>
      <c r="I33" s="30"/>
      <c r="J33" s="34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1"/>
      <c r="C40" s="82"/>
      <c r="D40" s="12"/>
      <c r="E40" s="12"/>
      <c r="F40" s="12"/>
      <c r="G40" s="12"/>
      <c r="H40" s="12"/>
      <c r="I40" s="83"/>
      <c r="J40" s="84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topLeftCell="A28" workbookViewId="0">
      <selection activeCell="H15" sqref="H15"/>
    </sheetView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5" width="10.7109375" customWidth="1"/>
    <col min="6" max="6" width="14.42578125" customWidth="1"/>
    <col min="7" max="7" width="5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11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6" t="s">
        <v>141</v>
      </c>
      <c r="C2" s="37"/>
      <c r="D2" s="38"/>
      <c r="E2" s="38"/>
      <c r="F2" s="38"/>
      <c r="G2" s="42" t="s">
        <v>12</v>
      </c>
      <c r="H2" s="16" t="s">
        <v>127</v>
      </c>
      <c r="I2" s="27"/>
      <c r="J2" s="31"/>
    </row>
    <row r="3" spans="1:23" ht="18" customHeight="1" x14ac:dyDescent="0.25">
      <c r="A3" s="11"/>
      <c r="B3" s="39" t="s">
        <v>130</v>
      </c>
      <c r="C3" s="40"/>
      <c r="D3" s="41"/>
      <c r="E3" s="41"/>
      <c r="F3" s="41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3" t="s">
        <v>13</v>
      </c>
      <c r="J4" s="32"/>
    </row>
    <row r="5" spans="1:23" ht="18" customHeight="1" thickBot="1" x14ac:dyDescent="0.3">
      <c r="A5" s="11"/>
      <c r="B5" s="44" t="s">
        <v>14</v>
      </c>
      <c r="C5" s="20"/>
      <c r="D5" s="17"/>
      <c r="E5" s="17"/>
      <c r="F5" s="45" t="s">
        <v>15</v>
      </c>
      <c r="G5" s="17"/>
      <c r="H5" s="17"/>
      <c r="I5" s="43" t="s">
        <v>16</v>
      </c>
      <c r="J5" s="46"/>
    </row>
    <row r="6" spans="1:23" ht="18" customHeight="1" thickTop="1" x14ac:dyDescent="0.25">
      <c r="A6" s="11"/>
      <c r="B6" s="55" t="s">
        <v>17</v>
      </c>
      <c r="C6" s="51"/>
      <c r="D6" s="52"/>
      <c r="E6" s="52"/>
      <c r="F6" s="52"/>
      <c r="G6" s="56" t="s">
        <v>18</v>
      </c>
      <c r="H6" s="52"/>
      <c r="I6" s="53"/>
      <c r="J6" s="54"/>
    </row>
    <row r="7" spans="1:23" ht="18" customHeight="1" x14ac:dyDescent="0.25">
      <c r="A7" s="11"/>
      <c r="B7" s="47"/>
      <c r="C7" s="48"/>
      <c r="D7" s="18"/>
      <c r="E7" s="18"/>
      <c r="F7" s="18"/>
      <c r="G7" s="57" t="s">
        <v>19</v>
      </c>
      <c r="H7" s="18"/>
      <c r="I7" s="29"/>
      <c r="J7" s="49"/>
    </row>
    <row r="8" spans="1:23" ht="18" customHeight="1" x14ac:dyDescent="0.25">
      <c r="A8" s="11"/>
      <c r="B8" s="44" t="s">
        <v>20</v>
      </c>
      <c r="C8" s="20"/>
      <c r="D8" s="17"/>
      <c r="E8" s="17"/>
      <c r="F8" s="17"/>
      <c r="G8" s="45" t="s">
        <v>18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5" t="s">
        <v>19</v>
      </c>
      <c r="H9" s="17"/>
      <c r="I9" s="28"/>
      <c r="J9" s="32"/>
    </row>
    <row r="10" spans="1:23" ht="18" customHeight="1" x14ac:dyDescent="0.25">
      <c r="A10" s="11"/>
      <c r="B10" s="44" t="s">
        <v>21</v>
      </c>
      <c r="C10" s="20"/>
      <c r="D10" s="17"/>
      <c r="E10" s="17"/>
      <c r="F10" s="17"/>
      <c r="G10" s="45" t="s">
        <v>18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5" t="s">
        <v>19</v>
      </c>
      <c r="H11" s="17"/>
      <c r="I11" s="28"/>
      <c r="J11" s="32"/>
    </row>
    <row r="12" spans="1:23" ht="18" customHeight="1" thickTop="1" x14ac:dyDescent="0.25">
      <c r="A12" s="11"/>
      <c r="B12" s="50"/>
      <c r="C12" s="51"/>
      <c r="D12" s="52"/>
      <c r="E12" s="52"/>
      <c r="F12" s="52"/>
      <c r="G12" s="52"/>
      <c r="H12" s="52"/>
      <c r="I12" s="53"/>
      <c r="J12" s="54"/>
    </row>
    <row r="13" spans="1:23" ht="18" customHeight="1" x14ac:dyDescent="0.25">
      <c r="A13" s="11"/>
      <c r="B13" s="47"/>
      <c r="C13" s="48"/>
      <c r="D13" s="18"/>
      <c r="E13" s="18"/>
      <c r="F13" s="18"/>
      <c r="G13" s="18"/>
      <c r="H13" s="18"/>
      <c r="I13" s="29"/>
      <c r="J13" s="49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89" t="s">
        <v>22</v>
      </c>
      <c r="C15" s="90" t="s">
        <v>5</v>
      </c>
      <c r="D15" s="90" t="s">
        <v>48</v>
      </c>
      <c r="E15" s="91" t="s">
        <v>49</v>
      </c>
      <c r="F15" s="103" t="s">
        <v>50</v>
      </c>
      <c r="G15" s="58" t="s">
        <v>27</v>
      </c>
      <c r="H15" s="61" t="s">
        <v>28</v>
      </c>
      <c r="I15" s="27"/>
      <c r="J15" s="54"/>
    </row>
    <row r="16" spans="1:23" ht="18" customHeight="1" x14ac:dyDescent="0.25">
      <c r="A16" s="11"/>
      <c r="B16" s="92">
        <v>1</v>
      </c>
      <c r="C16" s="93" t="s">
        <v>23</v>
      </c>
      <c r="D16" s="94">
        <f>'Rekap 12044'!B12</f>
        <v>0</v>
      </c>
      <c r="E16" s="95">
        <f>'Rekap 12044'!C12</f>
        <v>0</v>
      </c>
      <c r="F16" s="104">
        <f>'Rekap 12044'!D12</f>
        <v>0</v>
      </c>
      <c r="G16" s="59">
        <v>6</v>
      </c>
      <c r="H16" s="113" t="s">
        <v>29</v>
      </c>
      <c r="I16" s="127"/>
      <c r="J16" s="124">
        <v>0</v>
      </c>
    </row>
    <row r="17" spans="1:26" ht="18" customHeight="1" x14ac:dyDescent="0.25">
      <c r="A17" s="11"/>
      <c r="B17" s="66">
        <v>2</v>
      </c>
      <c r="C17" s="69" t="s">
        <v>24</v>
      </c>
      <c r="D17" s="76">
        <f>'Rekap 12044'!B20</f>
        <v>0</v>
      </c>
      <c r="E17" s="74">
        <f>'Rekap 12044'!C20</f>
        <v>0</v>
      </c>
      <c r="F17" s="79">
        <f>'Rekap 12044'!D20</f>
        <v>0</v>
      </c>
      <c r="G17" s="60">
        <v>7</v>
      </c>
      <c r="H17" s="114" t="s">
        <v>30</v>
      </c>
      <c r="I17" s="127"/>
      <c r="J17" s="125">
        <f>'SO 12044'!Y58</f>
        <v>0</v>
      </c>
    </row>
    <row r="18" spans="1:26" ht="18" customHeight="1" x14ac:dyDescent="0.25">
      <c r="A18" s="11"/>
      <c r="B18" s="67">
        <v>3</v>
      </c>
      <c r="C18" s="70" t="s">
        <v>25</v>
      </c>
      <c r="D18" s="77">
        <f>'Rekap 12044'!B24</f>
        <v>0</v>
      </c>
      <c r="E18" s="75">
        <f>'Rekap 12044'!C24</f>
        <v>0</v>
      </c>
      <c r="F18" s="80">
        <f>'Rekap 12044'!D24</f>
        <v>0</v>
      </c>
      <c r="G18" s="60">
        <v>8</v>
      </c>
      <c r="H18" s="114" t="s">
        <v>31</v>
      </c>
      <c r="I18" s="127"/>
      <c r="J18" s="125">
        <v>0</v>
      </c>
    </row>
    <row r="19" spans="1:26" ht="18" customHeight="1" x14ac:dyDescent="0.25">
      <c r="A19" s="11"/>
      <c r="B19" s="67">
        <v>4</v>
      </c>
      <c r="C19" s="71"/>
      <c r="D19" s="77"/>
      <c r="E19" s="75"/>
      <c r="F19" s="80"/>
      <c r="G19" s="60">
        <v>9</v>
      </c>
      <c r="H19" s="123"/>
      <c r="I19" s="127"/>
      <c r="J19" s="126"/>
    </row>
    <row r="20" spans="1:26" ht="18" customHeight="1" thickBot="1" x14ac:dyDescent="0.3">
      <c r="A20" s="11"/>
      <c r="B20" s="67">
        <v>5</v>
      </c>
      <c r="C20" s="72" t="s">
        <v>26</v>
      </c>
      <c r="D20" s="78"/>
      <c r="E20" s="98"/>
      <c r="F20" s="105">
        <f>SUM(F16:F19)</f>
        <v>0</v>
      </c>
      <c r="G20" s="60">
        <v>10</v>
      </c>
      <c r="H20" s="114" t="s">
        <v>26</v>
      </c>
      <c r="I20" s="129"/>
      <c r="J20" s="97">
        <f>SUM(J16:J19)</f>
        <v>0</v>
      </c>
    </row>
    <row r="21" spans="1:26" ht="18" customHeight="1" thickTop="1" x14ac:dyDescent="0.25">
      <c r="A21" s="11"/>
      <c r="B21" s="64" t="s">
        <v>38</v>
      </c>
      <c r="C21" s="68" t="s">
        <v>6</v>
      </c>
      <c r="D21" s="73"/>
      <c r="E21" s="19"/>
      <c r="F21" s="96"/>
      <c r="G21" s="64" t="s">
        <v>44</v>
      </c>
      <c r="H21" s="61" t="s">
        <v>6</v>
      </c>
      <c r="I21" s="29"/>
      <c r="J21" s="130"/>
    </row>
    <row r="22" spans="1:26" ht="18" customHeight="1" x14ac:dyDescent="0.25">
      <c r="A22" s="11"/>
      <c r="B22" s="59">
        <v>11</v>
      </c>
      <c r="C22" s="62" t="s">
        <v>39</v>
      </c>
      <c r="D22" s="85"/>
      <c r="E22" s="87" t="s">
        <v>42</v>
      </c>
      <c r="F22" s="79">
        <f>((F16*U22*0)+(F17*V22*0)+(F18*W22*0))/100</f>
        <v>0</v>
      </c>
      <c r="G22" s="59">
        <v>16</v>
      </c>
      <c r="H22" s="113" t="s">
        <v>45</v>
      </c>
      <c r="I22" s="128" t="s">
        <v>42</v>
      </c>
      <c r="J22" s="124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0">
        <v>12</v>
      </c>
      <c r="C23" s="63" t="s">
        <v>40</v>
      </c>
      <c r="D23" s="65"/>
      <c r="E23" s="87" t="s">
        <v>43</v>
      </c>
      <c r="F23" s="80">
        <f>((F16*U23*0)+(F17*V23*0)+(F18*W23*0))/100</f>
        <v>0</v>
      </c>
      <c r="G23" s="60">
        <v>17</v>
      </c>
      <c r="H23" s="114" t="s">
        <v>46</v>
      </c>
      <c r="I23" s="128" t="s">
        <v>42</v>
      </c>
      <c r="J23" s="125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0">
        <v>13</v>
      </c>
      <c r="C24" s="63" t="s">
        <v>41</v>
      </c>
      <c r="D24" s="65"/>
      <c r="E24" s="87" t="s">
        <v>42</v>
      </c>
      <c r="F24" s="80">
        <f>((F16*U24*0)+(F17*V24*0)+(F18*W24*0))/100</f>
        <v>0</v>
      </c>
      <c r="G24" s="60">
        <v>18</v>
      </c>
      <c r="H24" s="114" t="s">
        <v>47</v>
      </c>
      <c r="I24" s="128" t="s">
        <v>43</v>
      </c>
      <c r="J24" s="125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0">
        <v>14</v>
      </c>
      <c r="C25" s="20"/>
      <c r="D25" s="65"/>
      <c r="E25" s="88"/>
      <c r="F25" s="86"/>
      <c r="G25" s="60">
        <v>19</v>
      </c>
      <c r="H25" s="123"/>
      <c r="I25" s="127"/>
      <c r="J25" s="126"/>
    </row>
    <row r="26" spans="1:26" ht="18" customHeight="1" thickBot="1" x14ac:dyDescent="0.3">
      <c r="A26" s="11"/>
      <c r="B26" s="60">
        <v>15</v>
      </c>
      <c r="C26" s="63"/>
      <c r="D26" s="65"/>
      <c r="E26" s="65"/>
      <c r="F26" s="106"/>
      <c r="G26" s="60">
        <v>20</v>
      </c>
      <c r="H26" s="114" t="s">
        <v>26</v>
      </c>
      <c r="I26" s="129"/>
      <c r="J26" s="97">
        <f>SUM(J22:J25)+SUM(F22:F25)</f>
        <v>0</v>
      </c>
    </row>
    <row r="27" spans="1:26" ht="18" customHeight="1" thickTop="1" x14ac:dyDescent="0.25">
      <c r="A27" s="11"/>
      <c r="B27" s="99"/>
      <c r="C27" s="141" t="s">
        <v>53</v>
      </c>
      <c r="D27" s="134"/>
      <c r="E27" s="100"/>
      <c r="F27" s="30"/>
      <c r="G27" s="107" t="s">
        <v>32</v>
      </c>
      <c r="H27" s="102" t="s">
        <v>33</v>
      </c>
      <c r="I27" s="29"/>
      <c r="J27" s="33"/>
    </row>
    <row r="28" spans="1:26" ht="18" customHeight="1" x14ac:dyDescent="0.25">
      <c r="A28" s="11"/>
      <c r="B28" s="26"/>
      <c r="C28" s="132"/>
      <c r="D28" s="135"/>
      <c r="E28" s="22"/>
      <c r="F28" s="11"/>
      <c r="G28" s="108">
        <v>21</v>
      </c>
      <c r="H28" s="112" t="s">
        <v>34</v>
      </c>
      <c r="I28" s="120"/>
      <c r="J28" s="116">
        <f>F20+J20+F26+J26</f>
        <v>0</v>
      </c>
    </row>
    <row r="29" spans="1:26" ht="18" customHeight="1" x14ac:dyDescent="0.25">
      <c r="A29" s="11"/>
      <c r="B29" s="81"/>
      <c r="C29" s="133"/>
      <c r="D29" s="136"/>
      <c r="E29" s="22"/>
      <c r="F29" s="11"/>
      <c r="G29" s="59">
        <v>22</v>
      </c>
      <c r="H29" s="113" t="s">
        <v>35</v>
      </c>
      <c r="I29" s="121">
        <f>J28-SUM('SO 12044'!J9:'SO 12044'!J57)</f>
        <v>0</v>
      </c>
      <c r="J29" s="117">
        <f>ROUND(((ROUND(I29,2)*20)*1/100),2)</f>
        <v>0</v>
      </c>
    </row>
    <row r="30" spans="1:26" ht="18" customHeight="1" x14ac:dyDescent="0.25">
      <c r="A30" s="11"/>
      <c r="B30" s="23"/>
      <c r="C30" s="123"/>
      <c r="D30" s="127"/>
      <c r="E30" s="22"/>
      <c r="F30" s="11"/>
      <c r="G30" s="60">
        <v>23</v>
      </c>
      <c r="H30" s="114" t="s">
        <v>36</v>
      </c>
      <c r="I30" s="87">
        <f>SUM('SO 12044'!J9:'SO 12044'!J57)</f>
        <v>0</v>
      </c>
      <c r="J30" s="118">
        <f>ROUND(((ROUND(I30,2)*0)/100),2)</f>
        <v>0</v>
      </c>
    </row>
    <row r="31" spans="1:26" ht="18" customHeight="1" x14ac:dyDescent="0.25">
      <c r="A31" s="11"/>
      <c r="B31" s="24"/>
      <c r="C31" s="137"/>
      <c r="D31" s="138"/>
      <c r="E31" s="22"/>
      <c r="F31" s="11"/>
      <c r="G31" s="108">
        <v>24</v>
      </c>
      <c r="H31" s="112" t="s">
        <v>26</v>
      </c>
      <c r="I31" s="111"/>
      <c r="J31" s="131">
        <f>SUM(J28:J30)</f>
        <v>0</v>
      </c>
    </row>
    <row r="32" spans="1:26" ht="18" customHeight="1" thickBot="1" x14ac:dyDescent="0.3">
      <c r="A32" s="11"/>
      <c r="B32" s="47"/>
      <c r="C32" s="115"/>
      <c r="D32" s="122"/>
      <c r="E32" s="82"/>
      <c r="F32" s="83"/>
      <c r="G32" s="59" t="s">
        <v>37</v>
      </c>
      <c r="H32" s="115"/>
      <c r="I32" s="122"/>
      <c r="J32" s="119"/>
    </row>
    <row r="33" spans="1:10" ht="18" customHeight="1" thickTop="1" x14ac:dyDescent="0.25">
      <c r="A33" s="11"/>
      <c r="B33" s="99"/>
      <c r="C33" s="100"/>
      <c r="D33" s="139" t="s">
        <v>51</v>
      </c>
      <c r="E33" s="15"/>
      <c r="F33" s="101"/>
      <c r="G33" s="109">
        <v>26</v>
      </c>
      <c r="H33" s="140" t="s">
        <v>52</v>
      </c>
      <c r="I33" s="30"/>
      <c r="J33" s="110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1"/>
      <c r="C40" s="82"/>
      <c r="D40" s="12"/>
      <c r="E40" s="12"/>
      <c r="F40" s="12"/>
      <c r="G40" s="12"/>
      <c r="H40" s="12"/>
      <c r="I40" s="83"/>
      <c r="J40" s="84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topLeftCell="A4" workbookViewId="0">
      <selection activeCell="D14" sqref="D14"/>
    </sheetView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3" t="s">
        <v>17</v>
      </c>
      <c r="B1" s="142"/>
      <c r="C1" s="142"/>
      <c r="D1" s="143" t="s">
        <v>15</v>
      </c>
      <c r="E1" s="142"/>
      <c r="F1" s="142"/>
      <c r="W1">
        <v>30.126000000000001</v>
      </c>
    </row>
    <row r="2" spans="1:26" x14ac:dyDescent="0.25">
      <c r="A2" s="143" t="s">
        <v>21</v>
      </c>
      <c r="B2" s="142"/>
      <c r="C2" s="142"/>
      <c r="D2" s="143" t="s">
        <v>13</v>
      </c>
      <c r="E2" s="142"/>
      <c r="F2" s="142"/>
    </row>
    <row r="3" spans="1:26" x14ac:dyDescent="0.25">
      <c r="A3" s="143" t="s">
        <v>20</v>
      </c>
      <c r="B3" s="142"/>
      <c r="C3" s="142"/>
      <c r="D3" s="143" t="s">
        <v>144</v>
      </c>
      <c r="E3" s="142"/>
      <c r="F3" s="142"/>
    </row>
    <row r="4" spans="1:26" x14ac:dyDescent="0.25">
      <c r="A4" s="143" t="s">
        <v>143</v>
      </c>
      <c r="B4" s="142"/>
      <c r="C4" s="142"/>
      <c r="D4" s="142"/>
      <c r="E4" s="142"/>
      <c r="F4" s="142"/>
    </row>
    <row r="5" spans="1:26" x14ac:dyDescent="0.25">
      <c r="A5" s="143" t="s">
        <v>130</v>
      </c>
      <c r="B5" s="142"/>
      <c r="C5" s="142"/>
      <c r="D5" s="142"/>
      <c r="E5" s="142"/>
      <c r="F5" s="142"/>
    </row>
    <row r="6" spans="1:26" x14ac:dyDescent="0.25">
      <c r="A6" s="142"/>
      <c r="B6" s="142"/>
      <c r="C6" s="142"/>
      <c r="D6" s="142"/>
      <c r="E6" s="142"/>
      <c r="F6" s="142"/>
    </row>
    <row r="7" spans="1:26" x14ac:dyDescent="0.25">
      <c r="A7" s="142"/>
      <c r="B7" s="142"/>
      <c r="C7" s="142"/>
      <c r="D7" s="142"/>
      <c r="E7" s="142"/>
      <c r="F7" s="142"/>
    </row>
    <row r="8" spans="1:26" x14ac:dyDescent="0.25">
      <c r="A8" s="144" t="s">
        <v>57</v>
      </c>
      <c r="B8" s="142"/>
      <c r="C8" s="142"/>
      <c r="D8" s="142"/>
      <c r="E8" s="142"/>
      <c r="F8" s="142"/>
    </row>
    <row r="9" spans="1:26" x14ac:dyDescent="0.25">
      <c r="A9" s="145" t="s">
        <v>54</v>
      </c>
      <c r="B9" s="145" t="s">
        <v>48</v>
      </c>
      <c r="C9" s="145" t="s">
        <v>49</v>
      </c>
      <c r="D9" s="145" t="s">
        <v>26</v>
      </c>
      <c r="E9" s="145" t="s">
        <v>55</v>
      </c>
      <c r="F9" s="145" t="s">
        <v>56</v>
      </c>
    </row>
    <row r="10" spans="1:26" x14ac:dyDescent="0.25">
      <c r="A10" s="152" t="s">
        <v>58</v>
      </c>
      <c r="B10" s="153"/>
      <c r="C10" s="149"/>
      <c r="D10" s="149"/>
      <c r="E10" s="150"/>
      <c r="F10" s="150"/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</row>
    <row r="11" spans="1:26" x14ac:dyDescent="0.25">
      <c r="A11" s="154" t="s">
        <v>59</v>
      </c>
      <c r="B11" s="155">
        <f>'SO 12044'!K12</f>
        <v>0</v>
      </c>
      <c r="C11" s="155">
        <f>'SO 12044'!L12</f>
        <v>0</v>
      </c>
      <c r="D11" s="155">
        <f>'SO 12044'!H12</f>
        <v>0</v>
      </c>
      <c r="E11" s="156">
        <f>'SO 12044'!O12</f>
        <v>0.01</v>
      </c>
      <c r="F11" s="156">
        <f>'SO 12044'!R12</f>
        <v>0</v>
      </c>
      <c r="G11" s="151"/>
      <c r="H11" s="151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</row>
    <row r="12" spans="1:26" x14ac:dyDescent="0.25">
      <c r="A12" s="2" t="s">
        <v>58</v>
      </c>
      <c r="B12" s="157">
        <f>'SO 12044'!K14</f>
        <v>0</v>
      </c>
      <c r="C12" s="157">
        <f>'SO 12044'!L14</f>
        <v>0</v>
      </c>
      <c r="D12" s="157">
        <f>'SO 12044'!H14</f>
        <v>0</v>
      </c>
      <c r="E12" s="158">
        <f>'SO 12044'!O14</f>
        <v>0.01</v>
      </c>
      <c r="F12" s="158">
        <f>'SO 12044'!R14</f>
        <v>0</v>
      </c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</row>
    <row r="13" spans="1:26" x14ac:dyDescent="0.25">
      <c r="A13" s="1"/>
      <c r="B13" s="147"/>
      <c r="C13" s="147"/>
      <c r="D13" s="147"/>
      <c r="E13" s="146"/>
      <c r="F13" s="146"/>
    </row>
    <row r="14" spans="1:26" x14ac:dyDescent="0.25">
      <c r="A14" s="2" t="s">
        <v>60</v>
      </c>
      <c r="B14" s="157"/>
      <c r="C14" s="155"/>
      <c r="D14" s="155"/>
      <c r="E14" s="156"/>
      <c r="F14" s="156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</row>
    <row r="15" spans="1:26" x14ac:dyDescent="0.25">
      <c r="A15" s="154" t="s">
        <v>61</v>
      </c>
      <c r="B15" s="155">
        <f>'SO 12044'!K26</f>
        <v>0</v>
      </c>
      <c r="C15" s="155">
        <f>'SO 12044'!L26</f>
        <v>0</v>
      </c>
      <c r="D15" s="155">
        <f>'SO 12044'!H26</f>
        <v>0</v>
      </c>
      <c r="E15" s="156">
        <f>'SO 12044'!O26</f>
        <v>2.04</v>
      </c>
      <c r="F15" s="156">
        <f>'SO 12044'!R26</f>
        <v>0</v>
      </c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</row>
    <row r="16" spans="1:26" x14ac:dyDescent="0.25">
      <c r="A16" s="154" t="s">
        <v>62</v>
      </c>
      <c r="B16" s="155">
        <f>'SO 12044'!K30</f>
        <v>0</v>
      </c>
      <c r="C16" s="155">
        <f>'SO 12044'!L30</f>
        <v>0</v>
      </c>
      <c r="D16" s="155">
        <f>'SO 12044'!H30</f>
        <v>0</v>
      </c>
      <c r="E16" s="156">
        <f>'SO 12044'!O30</f>
        <v>0</v>
      </c>
      <c r="F16" s="156">
        <f>'SO 12044'!R30</f>
        <v>0</v>
      </c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</row>
    <row r="17" spans="1:26" x14ac:dyDescent="0.25">
      <c r="A17" s="154" t="s">
        <v>63</v>
      </c>
      <c r="B17" s="155">
        <f>'SO 12044'!K36</f>
        <v>0</v>
      </c>
      <c r="C17" s="155">
        <f>'SO 12044'!L36</f>
        <v>0</v>
      </c>
      <c r="D17" s="155">
        <f>'SO 12044'!H36</f>
        <v>0</v>
      </c>
      <c r="E17" s="156">
        <f>'SO 12044'!O36</f>
        <v>0.01</v>
      </c>
      <c r="F17" s="156">
        <f>'SO 12044'!R36</f>
        <v>0.06</v>
      </c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</row>
    <row r="18" spans="1:26" x14ac:dyDescent="0.25">
      <c r="A18" s="154" t="s">
        <v>64</v>
      </c>
      <c r="B18" s="155">
        <f>'SO 12044'!K43</f>
        <v>0</v>
      </c>
      <c r="C18" s="155">
        <f>'SO 12044'!L43</f>
        <v>0</v>
      </c>
      <c r="D18" s="155">
        <f>'SO 12044'!H43</f>
        <v>0</v>
      </c>
      <c r="E18" s="156">
        <f>'SO 12044'!O43</f>
        <v>0.01</v>
      </c>
      <c r="F18" s="156">
        <f>'SO 12044'!R43</f>
        <v>0</v>
      </c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</row>
    <row r="19" spans="1:26" x14ac:dyDescent="0.25">
      <c r="A19" s="154" t="s">
        <v>65</v>
      </c>
      <c r="B19" s="155">
        <f>'SO 12044'!K48</f>
        <v>0</v>
      </c>
      <c r="C19" s="155">
        <f>'SO 12044'!L48</f>
        <v>0</v>
      </c>
      <c r="D19" s="155">
        <f>'SO 12044'!H48</f>
        <v>0</v>
      </c>
      <c r="E19" s="156">
        <f>'SO 12044'!O48</f>
        <v>0</v>
      </c>
      <c r="F19" s="156">
        <f>'SO 12044'!R48</f>
        <v>1.24</v>
      </c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</row>
    <row r="20" spans="1:26" x14ac:dyDescent="0.25">
      <c r="A20" s="2" t="s">
        <v>60</v>
      </c>
      <c r="B20" s="157">
        <f>'SO 12044'!K50</f>
        <v>0</v>
      </c>
      <c r="C20" s="157">
        <f>'SO 12044'!L50</f>
        <v>0</v>
      </c>
      <c r="D20" s="157">
        <f>'SO 12044'!H50</f>
        <v>0</v>
      </c>
      <c r="E20" s="158">
        <f>'SO 12044'!O50</f>
        <v>2.06</v>
      </c>
      <c r="F20" s="158">
        <f>'SO 12044'!R50</f>
        <v>1.3</v>
      </c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</row>
    <row r="21" spans="1:26" x14ac:dyDescent="0.25">
      <c r="A21" s="1"/>
      <c r="B21" s="147"/>
      <c r="C21" s="147"/>
      <c r="D21" s="147"/>
      <c r="E21" s="146"/>
      <c r="F21" s="146"/>
    </row>
    <row r="22" spans="1:26" x14ac:dyDescent="0.25">
      <c r="A22" s="2" t="s">
        <v>66</v>
      </c>
      <c r="B22" s="157"/>
      <c r="C22" s="155"/>
      <c r="D22" s="155"/>
      <c r="E22" s="156"/>
      <c r="F22" s="156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</row>
    <row r="23" spans="1:26" x14ac:dyDescent="0.25">
      <c r="A23" s="154" t="s">
        <v>67</v>
      </c>
      <c r="B23" s="155">
        <f>'SO 12044'!K55</f>
        <v>0</v>
      </c>
      <c r="C23" s="155">
        <f>'SO 12044'!L55</f>
        <v>0</v>
      </c>
      <c r="D23" s="155">
        <f>'SO 12044'!H55</f>
        <v>0</v>
      </c>
      <c r="E23" s="156">
        <f>'SO 12044'!O55</f>
        <v>0</v>
      </c>
      <c r="F23" s="156">
        <f>'SO 12044'!R55</f>
        <v>0</v>
      </c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spans="1:26" x14ac:dyDescent="0.25">
      <c r="A24" s="2" t="s">
        <v>66</v>
      </c>
      <c r="B24" s="157">
        <f>'SO 12044'!K57</f>
        <v>0</v>
      </c>
      <c r="C24" s="157">
        <f>'SO 12044'!L57</f>
        <v>0</v>
      </c>
      <c r="D24" s="157">
        <f>'SO 12044'!H57</f>
        <v>0</v>
      </c>
      <c r="E24" s="158">
        <f>'SO 12044'!O57</f>
        <v>0</v>
      </c>
      <c r="F24" s="158">
        <f>'SO 12044'!R57</f>
        <v>0</v>
      </c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spans="1:26" x14ac:dyDescent="0.25">
      <c r="A25" s="1"/>
      <c r="B25" s="147"/>
      <c r="C25" s="147"/>
      <c r="D25" s="147"/>
      <c r="E25" s="146"/>
      <c r="F25" s="146"/>
    </row>
    <row r="26" spans="1:26" x14ac:dyDescent="0.25">
      <c r="A26" s="2" t="s">
        <v>68</v>
      </c>
      <c r="B26" s="157">
        <f>'SO 12044'!K58</f>
        <v>0</v>
      </c>
      <c r="C26" s="157">
        <f>'SO 12044'!L58</f>
        <v>0</v>
      </c>
      <c r="D26" s="157">
        <f>'SO 12044'!H58</f>
        <v>0</v>
      </c>
      <c r="E26" s="158">
        <f>'SO 12044'!O58</f>
        <v>2.0699999999999998</v>
      </c>
      <c r="F26" s="158">
        <f>'SO 12044'!R58</f>
        <v>1.3</v>
      </c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</row>
    <row r="27" spans="1:26" x14ac:dyDescent="0.25">
      <c r="A27" s="1"/>
      <c r="B27" s="147"/>
      <c r="C27" s="147"/>
      <c r="D27" s="147"/>
      <c r="E27" s="146"/>
      <c r="F27" s="146"/>
    </row>
    <row r="28" spans="1:26" x14ac:dyDescent="0.25">
      <c r="A28" s="1"/>
      <c r="B28" s="147"/>
      <c r="C28" s="147"/>
      <c r="D28" s="147"/>
      <c r="E28" s="146"/>
      <c r="F28" s="146"/>
    </row>
    <row r="29" spans="1:26" x14ac:dyDescent="0.25">
      <c r="A29" s="1"/>
      <c r="B29" s="147"/>
      <c r="C29" s="147"/>
      <c r="D29" s="147"/>
      <c r="E29" s="146"/>
      <c r="F29" s="146"/>
    </row>
    <row r="30" spans="1:26" x14ac:dyDescent="0.25">
      <c r="A30" s="1"/>
      <c r="B30" s="147"/>
      <c r="C30" s="147"/>
      <c r="D30" s="147"/>
      <c r="E30" s="146"/>
      <c r="F30" s="146"/>
    </row>
    <row r="31" spans="1:26" x14ac:dyDescent="0.25">
      <c r="A31" s="1"/>
      <c r="B31" s="147"/>
      <c r="C31" s="147"/>
      <c r="D31" s="147"/>
      <c r="E31" s="146"/>
      <c r="F31" s="146"/>
    </row>
    <row r="32" spans="1:26" x14ac:dyDescent="0.25">
      <c r="A32" s="1"/>
      <c r="B32" s="147"/>
      <c r="C32" s="147"/>
      <c r="D32" s="147"/>
      <c r="E32" s="146"/>
      <c r="F32" s="146"/>
    </row>
    <row r="33" spans="1:6" x14ac:dyDescent="0.25">
      <c r="A33" s="1"/>
      <c r="B33" s="147"/>
      <c r="C33" s="147"/>
      <c r="D33" s="147"/>
      <c r="E33" s="146"/>
      <c r="F33" s="146"/>
    </row>
    <row r="34" spans="1:6" x14ac:dyDescent="0.25">
      <c r="A34" s="1"/>
      <c r="B34" s="147"/>
      <c r="C34" s="147"/>
      <c r="D34" s="147"/>
      <c r="E34" s="146"/>
      <c r="F34" s="146"/>
    </row>
    <row r="35" spans="1:6" x14ac:dyDescent="0.25">
      <c r="A35" s="1"/>
      <c r="B35" s="147"/>
      <c r="C35" s="147"/>
      <c r="D35" s="147"/>
      <c r="E35" s="146"/>
      <c r="F35" s="146"/>
    </row>
    <row r="36" spans="1:6" x14ac:dyDescent="0.25">
      <c r="A36" s="1"/>
      <c r="B36" s="147"/>
      <c r="C36" s="147"/>
      <c r="D36" s="147"/>
      <c r="E36" s="146"/>
      <c r="F36" s="146"/>
    </row>
    <row r="37" spans="1:6" x14ac:dyDescent="0.25">
      <c r="A37" s="1"/>
      <c r="B37" s="147"/>
      <c r="C37" s="147"/>
      <c r="D37" s="147"/>
      <c r="E37" s="146"/>
      <c r="F37" s="146"/>
    </row>
    <row r="38" spans="1:6" x14ac:dyDescent="0.25">
      <c r="A38" s="1"/>
      <c r="B38" s="147"/>
      <c r="C38" s="147"/>
      <c r="D38" s="147"/>
      <c r="E38" s="146"/>
      <c r="F38" s="146"/>
    </row>
    <row r="39" spans="1:6" x14ac:dyDescent="0.25">
      <c r="A39" s="1"/>
      <c r="B39" s="147"/>
      <c r="C39" s="147"/>
      <c r="D39" s="147"/>
      <c r="E39" s="146"/>
      <c r="F39" s="146"/>
    </row>
    <row r="40" spans="1:6" x14ac:dyDescent="0.25">
      <c r="A40" s="1"/>
      <c r="B40" s="147"/>
      <c r="C40" s="147"/>
      <c r="D40" s="147"/>
      <c r="E40" s="146"/>
      <c r="F40" s="146"/>
    </row>
    <row r="41" spans="1:6" x14ac:dyDescent="0.25">
      <c r="A41" s="1"/>
      <c r="B41" s="147"/>
      <c r="C41" s="147"/>
      <c r="D41" s="147"/>
      <c r="E41" s="146"/>
      <c r="F41" s="146"/>
    </row>
    <row r="42" spans="1:6" x14ac:dyDescent="0.25">
      <c r="A42" s="1"/>
      <c r="B42" s="147"/>
      <c r="C42" s="147"/>
      <c r="D42" s="147"/>
      <c r="E42" s="146"/>
      <c r="F42" s="146"/>
    </row>
    <row r="43" spans="1:6" x14ac:dyDescent="0.25">
      <c r="A43" s="1"/>
      <c r="B43" s="147"/>
      <c r="C43" s="147"/>
      <c r="D43" s="147"/>
      <c r="E43" s="146"/>
      <c r="F43" s="146"/>
    </row>
    <row r="44" spans="1:6" x14ac:dyDescent="0.25">
      <c r="A44" s="1"/>
      <c r="B44" s="147"/>
      <c r="C44" s="147"/>
      <c r="D44" s="147"/>
      <c r="E44" s="146"/>
      <c r="F44" s="146"/>
    </row>
    <row r="45" spans="1:6" x14ac:dyDescent="0.25">
      <c r="A45" s="1"/>
      <c r="B45" s="147"/>
      <c r="C45" s="147"/>
      <c r="D45" s="147"/>
      <c r="E45" s="146"/>
      <c r="F45" s="146"/>
    </row>
    <row r="46" spans="1:6" x14ac:dyDescent="0.25">
      <c r="A46" s="1"/>
      <c r="B46" s="147"/>
      <c r="C46" s="147"/>
      <c r="D46" s="147"/>
      <c r="E46" s="146"/>
      <c r="F46" s="146"/>
    </row>
    <row r="47" spans="1:6" x14ac:dyDescent="0.25">
      <c r="A47" s="1"/>
      <c r="B47" s="147"/>
      <c r="C47" s="147"/>
      <c r="D47" s="147"/>
      <c r="E47" s="146"/>
      <c r="F47" s="146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6"/>
  <sheetViews>
    <sheetView tabSelected="1" view="pageLayout" topLeftCell="B1" zoomScaleNormal="100" workbookViewId="0">
      <selection activeCell="G51" sqref="G51"/>
    </sheetView>
  </sheetViews>
  <sheetFormatPr defaultRowHeight="15" x14ac:dyDescent="0.25"/>
  <cols>
    <col min="1" max="1" width="4.7109375" hidden="1" customWidth="1"/>
    <col min="2" max="2" width="10.7109375" customWidth="1"/>
    <col min="3" max="3" width="44.7109375" customWidth="1"/>
    <col min="4" max="4" width="5.7109375" customWidth="1"/>
    <col min="5" max="6" width="9.7109375" customWidth="1"/>
    <col min="7" max="8" width="11.7109375" customWidth="1"/>
    <col min="9" max="14" width="0" hidden="1" customWidth="1"/>
    <col min="15" max="15" width="7.7109375" customWidth="1"/>
    <col min="16" max="17" width="0" hidden="1" customWidth="1"/>
    <col min="18" max="18" width="7.7109375" customWidth="1"/>
    <col min="19" max="25" width="0" hidden="1" customWidth="1"/>
  </cols>
  <sheetData>
    <row r="1" spans="1:25" x14ac:dyDescent="0.25">
      <c r="A1" s="3"/>
      <c r="B1" s="5" t="s">
        <v>17</v>
      </c>
      <c r="C1" s="3"/>
      <c r="D1" s="5" t="s">
        <v>15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R1" s="3"/>
      <c r="V1">
        <v>30.126000000000001</v>
      </c>
    </row>
    <row r="2" spans="1:25" x14ac:dyDescent="0.25">
      <c r="A2" s="3"/>
      <c r="B2" s="5" t="s">
        <v>21</v>
      </c>
      <c r="C2" s="3"/>
      <c r="D2" s="5" t="s">
        <v>13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R2" s="3"/>
    </row>
    <row r="3" spans="1:25" x14ac:dyDescent="0.25">
      <c r="A3" s="3"/>
      <c r="B3" s="5" t="s">
        <v>20</v>
      </c>
      <c r="C3" s="3"/>
      <c r="D3" s="5" t="s">
        <v>144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R3" s="3"/>
    </row>
    <row r="4" spans="1:25" x14ac:dyDescent="0.25">
      <c r="A4" s="3"/>
      <c r="B4" s="5" t="s">
        <v>141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R4" s="3"/>
    </row>
    <row r="5" spans="1:25" x14ac:dyDescent="0.25">
      <c r="A5" s="3"/>
      <c r="B5" s="5" t="s">
        <v>130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R5" s="3"/>
    </row>
    <row r="6" spans="1:2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R6" s="3"/>
    </row>
    <row r="7" spans="1:25" x14ac:dyDescent="0.25">
      <c r="A7" s="12"/>
      <c r="B7" s="13" t="s">
        <v>57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R7" s="12"/>
    </row>
    <row r="8" spans="1:25" ht="15.75" x14ac:dyDescent="0.25">
      <c r="A8" s="162" t="s">
        <v>69</v>
      </c>
      <c r="B8" s="162" t="s">
        <v>70</v>
      </c>
      <c r="C8" s="162" t="s">
        <v>71</v>
      </c>
      <c r="D8" s="162" t="s">
        <v>72</v>
      </c>
      <c r="E8" s="162" t="s">
        <v>73</v>
      </c>
      <c r="F8" s="162" t="s">
        <v>48</v>
      </c>
      <c r="G8" s="162" t="s">
        <v>49</v>
      </c>
      <c r="H8" s="162" t="s">
        <v>74</v>
      </c>
      <c r="I8" s="162"/>
      <c r="J8" s="162"/>
      <c r="K8" s="162"/>
      <c r="L8" s="162"/>
      <c r="M8" s="162"/>
      <c r="N8" s="162"/>
      <c r="O8" s="162" t="s">
        <v>75</v>
      </c>
      <c r="P8" s="159"/>
      <c r="Q8" s="159"/>
      <c r="R8" s="162" t="s">
        <v>76</v>
      </c>
      <c r="S8" s="160"/>
      <c r="T8" s="160"/>
      <c r="U8" s="160"/>
      <c r="V8" s="160"/>
      <c r="W8" s="160"/>
      <c r="X8" s="160"/>
      <c r="Y8" s="160"/>
    </row>
    <row r="9" spans="1:25" x14ac:dyDescent="0.25">
      <c r="A9" s="148"/>
      <c r="B9" s="163"/>
      <c r="C9" s="152" t="s">
        <v>58</v>
      </c>
      <c r="D9" s="148"/>
      <c r="E9" s="164"/>
      <c r="F9" s="149"/>
      <c r="G9" s="149"/>
      <c r="H9" s="149"/>
      <c r="I9" s="148"/>
      <c r="J9" s="148"/>
      <c r="K9" s="148"/>
      <c r="L9" s="148"/>
      <c r="M9" s="148"/>
      <c r="N9" s="148"/>
      <c r="O9" s="148"/>
      <c r="P9" s="151"/>
      <c r="Q9" s="151"/>
      <c r="R9" s="148"/>
      <c r="S9" s="151"/>
      <c r="T9" s="151"/>
      <c r="U9" s="151"/>
      <c r="V9" s="151"/>
      <c r="W9" s="151"/>
      <c r="X9" s="151"/>
      <c r="Y9" s="151"/>
    </row>
    <row r="10" spans="1:25" x14ac:dyDescent="0.25">
      <c r="A10" s="154"/>
      <c r="B10" s="154"/>
      <c r="C10" s="154" t="s">
        <v>59</v>
      </c>
      <c r="D10" s="154"/>
      <c r="E10" s="165"/>
      <c r="F10" s="155"/>
      <c r="G10" s="155"/>
      <c r="H10" s="155"/>
      <c r="I10" s="154"/>
      <c r="J10" s="154"/>
      <c r="K10" s="154"/>
      <c r="L10" s="154"/>
      <c r="M10" s="154"/>
      <c r="N10" s="154"/>
      <c r="O10" s="154"/>
      <c r="P10" s="151"/>
      <c r="Q10" s="151"/>
      <c r="R10" s="154"/>
      <c r="S10" s="151"/>
      <c r="T10" s="151"/>
      <c r="U10" s="151"/>
      <c r="V10" s="151"/>
      <c r="W10" s="151"/>
      <c r="X10" s="151"/>
      <c r="Y10" s="151"/>
    </row>
    <row r="11" spans="1:25" ht="24.95" customHeight="1" x14ac:dyDescent="0.25">
      <c r="A11" s="169"/>
      <c r="B11" s="170" t="s">
        <v>77</v>
      </c>
      <c r="C11" s="166" t="s">
        <v>78</v>
      </c>
      <c r="D11" s="166" t="s">
        <v>79</v>
      </c>
      <c r="E11" s="167">
        <v>6</v>
      </c>
      <c r="F11" s="168"/>
      <c r="G11" s="168">
        <v>0</v>
      </c>
      <c r="H11" s="168">
        <f>ROUND(E11*(F11+G11),2)</f>
        <v>0</v>
      </c>
      <c r="I11" s="166">
        <f>ROUND(E11*(M11),2)</f>
        <v>0</v>
      </c>
      <c r="J11" s="1">
        <f>ROUND(E11*(N11),2)</f>
        <v>0</v>
      </c>
      <c r="K11" s="1"/>
      <c r="L11" s="1">
        <f>ROUND(E11*(F11+G11),2)</f>
        <v>0</v>
      </c>
      <c r="M11" s="1">
        <v>0</v>
      </c>
      <c r="N11" s="1"/>
      <c r="O11" s="165">
        <f>ROUND(E11*(Q11),3)</f>
        <v>1.2999999999999999E-2</v>
      </c>
      <c r="P11" s="171"/>
      <c r="Q11" s="171">
        <v>2.1783000000000002E-3</v>
      </c>
      <c r="R11" s="165">
        <f>ROUND(E11*(W11),3)</f>
        <v>0</v>
      </c>
      <c r="W11">
        <v>0</v>
      </c>
      <c r="Y11">
        <v>0</v>
      </c>
    </row>
    <row r="12" spans="1:25" x14ac:dyDescent="0.25">
      <c r="A12" s="154"/>
      <c r="B12" s="154"/>
      <c r="C12" s="154" t="s">
        <v>59</v>
      </c>
      <c r="D12" s="154"/>
      <c r="E12" s="165"/>
      <c r="F12" s="157">
        <f>ROUND((SUM(K10:K11))/1,2)</f>
        <v>0</v>
      </c>
      <c r="G12" s="157">
        <f>ROUND((SUM(L10:L11))/1,2)</f>
        <v>0</v>
      </c>
      <c r="H12" s="157">
        <f>ROUND((SUM(H10:H11))/1,2)</f>
        <v>0</v>
      </c>
      <c r="I12" s="154"/>
      <c r="J12" s="154"/>
      <c r="K12" s="154">
        <f>ROUND((SUM(K10:K11))/1,2)</f>
        <v>0</v>
      </c>
      <c r="L12" s="154">
        <f>ROUND((SUM(L10:L11))/1,2)</f>
        <v>0</v>
      </c>
      <c r="M12" s="154"/>
      <c r="N12" s="154"/>
      <c r="O12" s="172">
        <f>ROUND((SUM(O10:O11))/1,2)</f>
        <v>0.01</v>
      </c>
      <c r="P12" s="151"/>
      <c r="Q12" s="151"/>
      <c r="R12" s="172">
        <f>ROUND((SUM(R10:R11))/1,2)</f>
        <v>0</v>
      </c>
      <c r="S12" s="151"/>
      <c r="T12" s="151"/>
      <c r="U12" s="151"/>
      <c r="V12" s="151"/>
      <c r="W12" s="151"/>
      <c r="X12" s="151"/>
      <c r="Y12" s="151"/>
    </row>
    <row r="13" spans="1:25" x14ac:dyDescent="0.25">
      <c r="A13" s="1"/>
      <c r="B13" s="1"/>
      <c r="C13" s="1"/>
      <c r="D13" s="1"/>
      <c r="E13" s="161"/>
      <c r="F13" s="147"/>
      <c r="G13" s="147"/>
      <c r="H13" s="147"/>
      <c r="I13" s="1"/>
      <c r="J13" s="1"/>
      <c r="K13" s="1"/>
      <c r="L13" s="1"/>
      <c r="M13" s="1"/>
      <c r="N13" s="1"/>
      <c r="O13" s="1"/>
      <c r="R13" s="1"/>
    </row>
    <row r="14" spans="1:25" x14ac:dyDescent="0.25">
      <c r="A14" s="154"/>
      <c r="B14" s="154"/>
      <c r="C14" s="2" t="s">
        <v>58</v>
      </c>
      <c r="D14" s="154"/>
      <c r="E14" s="165"/>
      <c r="F14" s="157">
        <f>ROUND((SUM(K9:K13))/2,2)</f>
        <v>0</v>
      </c>
      <c r="G14" s="157">
        <f>ROUND((SUM(L9:L13))/2,2)</f>
        <v>0</v>
      </c>
      <c r="H14" s="157">
        <f>ROUND((SUM(H9:H13))/2,2)</f>
        <v>0</v>
      </c>
      <c r="I14" s="155"/>
      <c r="J14" s="154"/>
      <c r="K14" s="155">
        <f>ROUND((SUM(K9:K13))/2,2)</f>
        <v>0</v>
      </c>
      <c r="L14" s="155">
        <f>ROUND((SUM(L9:L13))/2,2)</f>
        <v>0</v>
      </c>
      <c r="M14" s="154"/>
      <c r="N14" s="154"/>
      <c r="O14" s="172">
        <f>ROUND((SUM(O9:O13))/2,2)</f>
        <v>0.01</v>
      </c>
      <c r="R14" s="172">
        <f>ROUND((SUM(R9:R13))/2,2)</f>
        <v>0</v>
      </c>
    </row>
    <row r="15" spans="1:25" x14ac:dyDescent="0.25">
      <c r="A15" s="1"/>
      <c r="B15" s="1"/>
      <c r="C15" s="1"/>
      <c r="D15" s="1"/>
      <c r="E15" s="161"/>
      <c r="F15" s="147"/>
      <c r="G15" s="147"/>
      <c r="H15" s="147"/>
      <c r="I15" s="1"/>
      <c r="J15" s="1"/>
      <c r="K15" s="1"/>
      <c r="L15" s="1"/>
      <c r="M15" s="1"/>
      <c r="N15" s="1"/>
      <c r="O15" s="1"/>
      <c r="R15" s="1"/>
    </row>
    <row r="16" spans="1:25" x14ac:dyDescent="0.25">
      <c r="A16" s="154"/>
      <c r="B16" s="154"/>
      <c r="C16" s="2" t="s">
        <v>60</v>
      </c>
      <c r="D16" s="154"/>
      <c r="E16" s="165"/>
      <c r="F16" s="155"/>
      <c r="G16" s="155"/>
      <c r="H16" s="155"/>
      <c r="I16" s="154"/>
      <c r="J16" s="154"/>
      <c r="K16" s="154"/>
      <c r="L16" s="154"/>
      <c r="M16" s="154"/>
      <c r="N16" s="154"/>
      <c r="O16" s="154"/>
      <c r="P16" s="151"/>
      <c r="Q16" s="151"/>
      <c r="R16" s="154"/>
      <c r="S16" s="151"/>
      <c r="T16" s="151"/>
      <c r="U16" s="151"/>
      <c r="V16" s="151"/>
      <c r="W16" s="151"/>
      <c r="X16" s="151"/>
      <c r="Y16" s="151"/>
    </row>
    <row r="17" spans="1:25" x14ac:dyDescent="0.25">
      <c r="A17" s="154"/>
      <c r="B17" s="154"/>
      <c r="C17" s="154" t="s">
        <v>61</v>
      </c>
      <c r="D17" s="154"/>
      <c r="E17" s="165"/>
      <c r="F17" s="155"/>
      <c r="G17" s="155"/>
      <c r="H17" s="155"/>
      <c r="I17" s="154"/>
      <c r="J17" s="154"/>
      <c r="K17" s="154"/>
      <c r="L17" s="154"/>
      <c r="M17" s="154"/>
      <c r="N17" s="154"/>
      <c r="O17" s="154"/>
      <c r="P17" s="151"/>
      <c r="Q17" s="151"/>
      <c r="R17" s="154"/>
      <c r="S17" s="151"/>
      <c r="T17" s="151"/>
      <c r="U17" s="151"/>
      <c r="V17" s="151"/>
      <c r="W17" s="151"/>
      <c r="X17" s="151"/>
      <c r="Y17" s="151"/>
    </row>
    <row r="18" spans="1:25" ht="24.95" customHeight="1" x14ac:dyDescent="0.25">
      <c r="A18" s="169"/>
      <c r="B18" s="170" t="s">
        <v>80</v>
      </c>
      <c r="C18" s="166" t="s">
        <v>81</v>
      </c>
      <c r="D18" s="166" t="s">
        <v>82</v>
      </c>
      <c r="E18" s="167">
        <v>364</v>
      </c>
      <c r="F18" s="168"/>
      <c r="G18" s="168">
        <v>0</v>
      </c>
      <c r="H18" s="168">
        <f t="shared" ref="H18:H25" si="0">ROUND(E18*(F18+G18),2)</f>
        <v>0</v>
      </c>
      <c r="I18" s="166">
        <f t="shared" ref="I18:I25" si="1">ROUND(E18*(M18),2)</f>
        <v>0</v>
      </c>
      <c r="J18" s="1">
        <f t="shared" ref="J18:J25" si="2">ROUND(E18*(N18),2)</f>
        <v>0</v>
      </c>
      <c r="K18" s="1"/>
      <c r="L18" s="1">
        <f t="shared" ref="L18:L25" si="3">ROUND(E18*(F18+G18),2)</f>
        <v>0</v>
      </c>
      <c r="M18" s="1">
        <v>0</v>
      </c>
      <c r="N18" s="1"/>
      <c r="O18" s="165">
        <f t="shared" ref="O18:O25" si="4">ROUND(E18*(Q18),3)</f>
        <v>0</v>
      </c>
      <c r="P18" s="171"/>
      <c r="Q18" s="171">
        <v>0</v>
      </c>
      <c r="R18" s="165">
        <f t="shared" ref="R18:R25" si="5">ROUND(E18*(W18),3)</f>
        <v>0</v>
      </c>
      <c r="W18">
        <v>0</v>
      </c>
      <c r="Y18">
        <v>0</v>
      </c>
    </row>
    <row r="19" spans="1:25" ht="24.95" customHeight="1" x14ac:dyDescent="0.25">
      <c r="A19" s="169"/>
      <c r="B19" s="170" t="s">
        <v>83</v>
      </c>
      <c r="C19" s="166" t="s">
        <v>84</v>
      </c>
      <c r="D19" s="166" t="s">
        <v>82</v>
      </c>
      <c r="E19" s="167">
        <v>364</v>
      </c>
      <c r="F19" s="168"/>
      <c r="G19" s="168">
        <v>0</v>
      </c>
      <c r="H19" s="168">
        <f t="shared" si="0"/>
        <v>0</v>
      </c>
      <c r="I19" s="166">
        <f t="shared" si="1"/>
        <v>0</v>
      </c>
      <c r="J19" s="1">
        <f t="shared" si="2"/>
        <v>0</v>
      </c>
      <c r="K19" s="1"/>
      <c r="L19" s="1">
        <f t="shared" si="3"/>
        <v>0</v>
      </c>
      <c r="M19" s="1">
        <v>0</v>
      </c>
      <c r="N19" s="1"/>
      <c r="O19" s="165">
        <f t="shared" si="4"/>
        <v>0.109</v>
      </c>
      <c r="P19" s="171"/>
      <c r="Q19" s="171">
        <v>2.9999999999999997E-4</v>
      </c>
      <c r="R19" s="165">
        <f t="shared" si="5"/>
        <v>0</v>
      </c>
      <c r="W19">
        <v>0</v>
      </c>
      <c r="Y19">
        <v>0</v>
      </c>
    </row>
    <row r="20" spans="1:25" ht="35.1" customHeight="1" x14ac:dyDescent="0.25">
      <c r="A20" s="169"/>
      <c r="B20" s="170" t="s">
        <v>85</v>
      </c>
      <c r="C20" s="166" t="s">
        <v>86</v>
      </c>
      <c r="D20" s="166" t="s">
        <v>82</v>
      </c>
      <c r="E20" s="167">
        <v>427.9</v>
      </c>
      <c r="F20" s="168"/>
      <c r="G20" s="168">
        <v>0</v>
      </c>
      <c r="H20" s="168">
        <f t="shared" si="0"/>
        <v>0</v>
      </c>
      <c r="I20" s="166">
        <f t="shared" si="1"/>
        <v>0</v>
      </c>
      <c r="J20" s="1">
        <f t="shared" si="2"/>
        <v>0</v>
      </c>
      <c r="K20" s="1"/>
      <c r="L20" s="1">
        <f t="shared" si="3"/>
        <v>0</v>
      </c>
      <c r="M20" s="1">
        <v>0</v>
      </c>
      <c r="N20" s="1"/>
      <c r="O20" s="165">
        <f t="shared" si="4"/>
        <v>4.2999999999999997E-2</v>
      </c>
      <c r="P20" s="171"/>
      <c r="Q20" s="171">
        <v>1E-4</v>
      </c>
      <c r="R20" s="165">
        <f t="shared" si="5"/>
        <v>0</v>
      </c>
      <c r="W20">
        <v>0</v>
      </c>
      <c r="Y20">
        <v>0</v>
      </c>
    </row>
    <row r="21" spans="1:25" ht="24.95" customHeight="1" x14ac:dyDescent="0.25">
      <c r="A21" s="169"/>
      <c r="B21" s="170" t="s">
        <v>87</v>
      </c>
      <c r="C21" s="166" t="s">
        <v>88</v>
      </c>
      <c r="D21" s="166" t="s">
        <v>79</v>
      </c>
      <c r="E21" s="167">
        <v>1780</v>
      </c>
      <c r="F21" s="168"/>
      <c r="G21" s="168">
        <v>0</v>
      </c>
      <c r="H21" s="168">
        <f t="shared" si="0"/>
        <v>0</v>
      </c>
      <c r="I21" s="166">
        <f t="shared" si="1"/>
        <v>0</v>
      </c>
      <c r="J21" s="1">
        <f t="shared" si="2"/>
        <v>0</v>
      </c>
      <c r="K21" s="1"/>
      <c r="L21" s="1">
        <f t="shared" si="3"/>
        <v>0</v>
      </c>
      <c r="M21" s="1">
        <v>0</v>
      </c>
      <c r="N21" s="1"/>
      <c r="O21" s="165">
        <f t="shared" si="4"/>
        <v>0.26700000000000002</v>
      </c>
      <c r="P21" s="171"/>
      <c r="Q21" s="171">
        <v>1.4999999999999999E-4</v>
      </c>
      <c r="R21" s="165">
        <f t="shared" si="5"/>
        <v>0</v>
      </c>
      <c r="W21">
        <v>0</v>
      </c>
      <c r="Y21">
        <v>0</v>
      </c>
    </row>
    <row r="22" spans="1:25" ht="24.95" customHeight="1" x14ac:dyDescent="0.25">
      <c r="A22" s="169"/>
      <c r="B22" s="170" t="s">
        <v>89</v>
      </c>
      <c r="C22" s="166" t="s">
        <v>90</v>
      </c>
      <c r="D22" s="166" t="s">
        <v>82</v>
      </c>
      <c r="E22" s="167">
        <v>427.9</v>
      </c>
      <c r="F22" s="168"/>
      <c r="G22" s="168">
        <v>0</v>
      </c>
      <c r="H22" s="168">
        <f t="shared" si="0"/>
        <v>0</v>
      </c>
      <c r="I22" s="166">
        <f t="shared" si="1"/>
        <v>0</v>
      </c>
      <c r="J22" s="1">
        <f t="shared" si="2"/>
        <v>0</v>
      </c>
      <c r="K22" s="1"/>
      <c r="L22" s="1">
        <f t="shared" si="3"/>
        <v>0</v>
      </c>
      <c r="M22" s="1">
        <v>0</v>
      </c>
      <c r="N22" s="1"/>
      <c r="O22" s="165">
        <f t="shared" si="4"/>
        <v>0.94099999999999995</v>
      </c>
      <c r="P22" s="171"/>
      <c r="Q22" s="171">
        <v>2.2000000000000001E-3</v>
      </c>
      <c r="R22" s="165">
        <f t="shared" si="5"/>
        <v>0</v>
      </c>
      <c r="W22">
        <v>0</v>
      </c>
      <c r="Y22">
        <v>0</v>
      </c>
    </row>
    <row r="23" spans="1:25" ht="24.75" customHeight="1" x14ac:dyDescent="0.25">
      <c r="A23" s="169"/>
      <c r="B23" s="170" t="s">
        <v>91</v>
      </c>
      <c r="C23" s="166" t="s">
        <v>92</v>
      </c>
      <c r="D23" s="166" t="s">
        <v>93</v>
      </c>
      <c r="E23" s="167">
        <v>130.19999999999999</v>
      </c>
      <c r="F23" s="168"/>
      <c r="G23" s="168">
        <v>0</v>
      </c>
      <c r="H23" s="168">
        <f t="shared" si="0"/>
        <v>0</v>
      </c>
      <c r="I23" s="166">
        <f t="shared" si="1"/>
        <v>0</v>
      </c>
      <c r="J23" s="1">
        <f t="shared" si="2"/>
        <v>0</v>
      </c>
      <c r="K23" s="1"/>
      <c r="L23" s="1">
        <f t="shared" si="3"/>
        <v>0</v>
      </c>
      <c r="M23" s="1">
        <v>0</v>
      </c>
      <c r="N23" s="1"/>
      <c r="O23" s="165">
        <f t="shared" si="4"/>
        <v>0</v>
      </c>
      <c r="P23" s="171"/>
      <c r="Q23" s="171">
        <v>0</v>
      </c>
      <c r="R23" s="165">
        <f t="shared" si="5"/>
        <v>0</v>
      </c>
      <c r="W23">
        <v>0</v>
      </c>
      <c r="Y23">
        <v>0</v>
      </c>
    </row>
    <row r="24" spans="1:25" ht="24.95" customHeight="1" x14ac:dyDescent="0.25">
      <c r="A24" s="169"/>
      <c r="B24" s="170" t="s">
        <v>94</v>
      </c>
      <c r="C24" s="166" t="s">
        <v>95</v>
      </c>
      <c r="D24" s="166" t="s">
        <v>82</v>
      </c>
      <c r="E24" s="167">
        <v>197.6</v>
      </c>
      <c r="F24" s="168"/>
      <c r="G24" s="168">
        <v>0</v>
      </c>
      <c r="H24" s="168">
        <f t="shared" si="0"/>
        <v>0</v>
      </c>
      <c r="I24" s="166">
        <f t="shared" si="1"/>
        <v>0</v>
      </c>
      <c r="J24" s="1">
        <f t="shared" si="2"/>
        <v>0</v>
      </c>
      <c r="K24" s="1"/>
      <c r="L24" s="1">
        <f t="shared" si="3"/>
        <v>0</v>
      </c>
      <c r="M24" s="1">
        <v>0</v>
      </c>
      <c r="N24" s="1"/>
      <c r="O24" s="165">
        <f t="shared" si="4"/>
        <v>0</v>
      </c>
      <c r="P24" s="171"/>
      <c r="Q24" s="171">
        <v>0</v>
      </c>
      <c r="R24" s="165">
        <f t="shared" si="5"/>
        <v>0</v>
      </c>
      <c r="W24">
        <v>0</v>
      </c>
      <c r="Y24">
        <v>0</v>
      </c>
    </row>
    <row r="25" spans="1:25" ht="24.95" customHeight="1" x14ac:dyDescent="0.25">
      <c r="A25" s="169"/>
      <c r="B25" s="170" t="s">
        <v>96</v>
      </c>
      <c r="C25" s="166" t="s">
        <v>97</v>
      </c>
      <c r="D25" s="166" t="s">
        <v>82</v>
      </c>
      <c r="E25" s="167">
        <v>197.6</v>
      </c>
      <c r="F25" s="168"/>
      <c r="G25" s="168">
        <v>0</v>
      </c>
      <c r="H25" s="168">
        <f t="shared" si="0"/>
        <v>0</v>
      </c>
      <c r="I25" s="166">
        <f t="shared" si="1"/>
        <v>0</v>
      </c>
      <c r="J25" s="1">
        <f t="shared" si="2"/>
        <v>0</v>
      </c>
      <c r="K25" s="1"/>
      <c r="L25" s="1">
        <f t="shared" si="3"/>
        <v>0</v>
      </c>
      <c r="M25" s="1">
        <v>0</v>
      </c>
      <c r="N25" s="1"/>
      <c r="O25" s="165">
        <f t="shared" si="4"/>
        <v>0.67800000000000005</v>
      </c>
      <c r="P25" s="171"/>
      <c r="Q25" s="171">
        <v>3.4299999999999999E-3</v>
      </c>
      <c r="R25" s="165">
        <f t="shared" si="5"/>
        <v>0</v>
      </c>
      <c r="W25">
        <v>0</v>
      </c>
      <c r="Y25">
        <v>0</v>
      </c>
    </row>
    <row r="26" spans="1:25" x14ac:dyDescent="0.25">
      <c r="A26" s="154"/>
      <c r="B26" s="154"/>
      <c r="C26" s="154" t="s">
        <v>61</v>
      </c>
      <c r="D26" s="154"/>
      <c r="E26" s="165"/>
      <c r="F26" s="157">
        <f>ROUND((SUM(K17:K25))/1,2)</f>
        <v>0</v>
      </c>
      <c r="G26" s="157">
        <f>ROUND((SUM(L17:L25))/1,2)</f>
        <v>0</v>
      </c>
      <c r="H26" s="157">
        <f>ROUND((SUM(H17:H25))/1,2)</f>
        <v>0</v>
      </c>
      <c r="I26" s="154"/>
      <c r="J26" s="154"/>
      <c r="K26" s="154">
        <f>ROUND((SUM(K17:K25))/1,2)</f>
        <v>0</v>
      </c>
      <c r="L26" s="154">
        <f>ROUND((SUM(L17:L25))/1,2)</f>
        <v>0</v>
      </c>
      <c r="M26" s="154"/>
      <c r="N26" s="154"/>
      <c r="O26" s="172">
        <f>ROUND((SUM(O17:O25))/1,2)</f>
        <v>2.04</v>
      </c>
      <c r="P26" s="151"/>
      <c r="Q26" s="151"/>
      <c r="R26" s="172">
        <f>ROUND((SUM(R17:R25))/1,2)</f>
        <v>0</v>
      </c>
      <c r="S26" s="151"/>
      <c r="T26" s="151"/>
      <c r="U26" s="151"/>
      <c r="V26" s="151"/>
      <c r="W26" s="151"/>
      <c r="X26" s="151"/>
      <c r="Y26" s="151"/>
    </row>
    <row r="27" spans="1:25" x14ac:dyDescent="0.25">
      <c r="A27" s="1"/>
      <c r="B27" s="1"/>
      <c r="C27" s="1"/>
      <c r="D27" s="1"/>
      <c r="E27" s="161"/>
      <c r="F27" s="147"/>
      <c r="G27" s="147"/>
      <c r="H27" s="147"/>
      <c r="I27" s="1"/>
      <c r="J27" s="1"/>
      <c r="K27" s="1"/>
      <c r="L27" s="1"/>
      <c r="M27" s="1"/>
      <c r="N27" s="1"/>
      <c r="O27" s="1"/>
      <c r="R27" s="1"/>
    </row>
    <row r="28" spans="1:25" x14ac:dyDescent="0.25">
      <c r="A28" s="154"/>
      <c r="B28" s="154"/>
      <c r="C28" s="154" t="s">
        <v>62</v>
      </c>
      <c r="D28" s="154"/>
      <c r="E28" s="165"/>
      <c r="F28" s="155"/>
      <c r="G28" s="155"/>
      <c r="H28" s="155"/>
      <c r="I28" s="154"/>
      <c r="J28" s="154"/>
      <c r="K28" s="154"/>
      <c r="L28" s="154"/>
      <c r="M28" s="154"/>
      <c r="N28" s="154"/>
      <c r="O28" s="154"/>
      <c r="P28" s="151"/>
      <c r="Q28" s="151"/>
      <c r="R28" s="154"/>
      <c r="S28" s="151"/>
      <c r="T28" s="151"/>
      <c r="U28" s="151"/>
      <c r="V28" s="151"/>
      <c r="W28" s="151"/>
      <c r="X28" s="151"/>
      <c r="Y28" s="151"/>
    </row>
    <row r="29" spans="1:25" ht="24.95" customHeight="1" x14ac:dyDescent="0.25">
      <c r="A29" s="169"/>
      <c r="B29" s="170" t="s">
        <v>98</v>
      </c>
      <c r="C29" s="166" t="s">
        <v>99</v>
      </c>
      <c r="D29" s="166" t="s">
        <v>100</v>
      </c>
      <c r="E29" s="167">
        <v>4.5999999999999996</v>
      </c>
      <c r="F29" s="168"/>
      <c r="G29" s="168">
        <v>0</v>
      </c>
      <c r="H29" s="168">
        <f>ROUND(E29*(F29+G29),2)</f>
        <v>0</v>
      </c>
      <c r="I29" s="166">
        <f>ROUND(E29*(M29),2)</f>
        <v>0</v>
      </c>
      <c r="J29" s="1">
        <f>ROUND(E29*(N29),2)</f>
        <v>0</v>
      </c>
      <c r="K29" s="1"/>
      <c r="L29" s="1">
        <f>ROUND(E29*(F29+G29),2)</f>
        <v>0</v>
      </c>
      <c r="M29" s="1">
        <v>0</v>
      </c>
      <c r="N29" s="1"/>
      <c r="O29" s="165">
        <f>ROUND(E29*(Q29),3)</f>
        <v>0</v>
      </c>
      <c r="P29" s="171"/>
      <c r="Q29" s="171">
        <v>0</v>
      </c>
      <c r="R29" s="165">
        <f>ROUND(E29*(W29),3)</f>
        <v>0</v>
      </c>
      <c r="W29">
        <v>0</v>
      </c>
      <c r="Y29">
        <v>0</v>
      </c>
    </row>
    <row r="30" spans="1:25" x14ac:dyDescent="0.25">
      <c r="A30" s="154"/>
      <c r="B30" s="154"/>
      <c r="C30" s="154" t="s">
        <v>62</v>
      </c>
      <c r="D30" s="154"/>
      <c r="E30" s="165"/>
      <c r="F30" s="157">
        <f>ROUND((SUM(K28:K29))/1,2)</f>
        <v>0</v>
      </c>
      <c r="G30" s="157">
        <f>ROUND((SUM(L28:L29))/1,2)</f>
        <v>0</v>
      </c>
      <c r="H30" s="157">
        <f>ROUND((SUM(H28:H29))/1,2)</f>
        <v>0</v>
      </c>
      <c r="I30" s="154"/>
      <c r="J30" s="154"/>
      <c r="K30" s="154">
        <f>ROUND((SUM(K28:K29))/1,2)</f>
        <v>0</v>
      </c>
      <c r="L30" s="154">
        <f>ROUND((SUM(L28:L29))/1,2)</f>
        <v>0</v>
      </c>
      <c r="M30" s="154"/>
      <c r="N30" s="154"/>
      <c r="O30" s="172">
        <f>ROUND((SUM(O28:O29))/1,2)</f>
        <v>0</v>
      </c>
      <c r="P30" s="151"/>
      <c r="Q30" s="151"/>
      <c r="R30" s="172">
        <f>ROUND((SUM(R28:R29))/1,2)</f>
        <v>0</v>
      </c>
      <c r="S30" s="151"/>
      <c r="T30" s="151"/>
      <c r="U30" s="151"/>
      <c r="V30" s="151"/>
      <c r="W30" s="151"/>
      <c r="X30" s="151"/>
      <c r="Y30" s="151"/>
    </row>
    <row r="31" spans="1:25" x14ac:dyDescent="0.25">
      <c r="A31" s="1"/>
      <c r="B31" s="1"/>
      <c r="C31" s="1"/>
      <c r="D31" s="1"/>
      <c r="E31" s="161"/>
      <c r="F31" s="147"/>
      <c r="G31" s="147"/>
      <c r="H31" s="147"/>
      <c r="I31" s="1"/>
      <c r="J31" s="1"/>
      <c r="K31" s="1"/>
      <c r="L31" s="1"/>
      <c r="M31" s="1"/>
      <c r="N31" s="1"/>
      <c r="O31" s="1"/>
      <c r="R31" s="1"/>
    </row>
    <row r="32" spans="1:25" x14ac:dyDescent="0.25">
      <c r="A32" s="154"/>
      <c r="B32" s="154"/>
      <c r="C32" s="154" t="s">
        <v>63</v>
      </c>
      <c r="D32" s="154"/>
      <c r="E32" s="165"/>
      <c r="F32" s="155"/>
      <c r="G32" s="155"/>
      <c r="H32" s="155"/>
      <c r="I32" s="154"/>
      <c r="J32" s="154"/>
      <c r="K32" s="154"/>
      <c r="L32" s="154"/>
      <c r="M32" s="154"/>
      <c r="N32" s="154"/>
      <c r="O32" s="154"/>
      <c r="P32" s="151"/>
      <c r="Q32" s="151"/>
      <c r="R32" s="154"/>
      <c r="S32" s="151"/>
      <c r="T32" s="151"/>
      <c r="U32" s="151"/>
      <c r="V32" s="151"/>
      <c r="W32" s="151"/>
      <c r="X32" s="151"/>
      <c r="Y32" s="151"/>
    </row>
    <row r="33" spans="1:25" ht="24.95" customHeight="1" x14ac:dyDescent="0.25">
      <c r="A33" s="169"/>
      <c r="B33" s="170" t="s">
        <v>101</v>
      </c>
      <c r="C33" s="166" t="s">
        <v>102</v>
      </c>
      <c r="D33" s="166" t="s">
        <v>79</v>
      </c>
      <c r="E33" s="167">
        <v>3</v>
      </c>
      <c r="F33" s="168"/>
      <c r="G33" s="168">
        <v>0</v>
      </c>
      <c r="H33" s="168">
        <f>ROUND(E33*(F33+G33),2)</f>
        <v>0</v>
      </c>
      <c r="I33" s="166">
        <f>ROUND(E33*(M33),2)</f>
        <v>0</v>
      </c>
      <c r="J33" s="1">
        <f>ROUND(E33*(N33),2)</f>
        <v>0</v>
      </c>
      <c r="K33" s="1"/>
      <c r="L33" s="1">
        <f>ROUND(E33*(F33+G33),2)</f>
        <v>0</v>
      </c>
      <c r="M33" s="1">
        <v>0</v>
      </c>
      <c r="N33" s="1"/>
      <c r="O33" s="165">
        <f>ROUND(E33*(Q33),3)</f>
        <v>0</v>
      </c>
      <c r="P33" s="171"/>
      <c r="Q33" s="171">
        <v>0</v>
      </c>
      <c r="R33" s="165">
        <f>ROUND(E33*(W33),3)</f>
        <v>0.06</v>
      </c>
      <c r="W33">
        <v>2.0109999999999999E-2</v>
      </c>
      <c r="Y33">
        <v>0</v>
      </c>
    </row>
    <row r="34" spans="1:25" ht="24.95" customHeight="1" x14ac:dyDescent="0.25">
      <c r="A34" s="169"/>
      <c r="B34" s="170" t="s">
        <v>103</v>
      </c>
      <c r="C34" s="166" t="s">
        <v>104</v>
      </c>
      <c r="D34" s="166" t="s">
        <v>79</v>
      </c>
      <c r="E34" s="167">
        <v>3</v>
      </c>
      <c r="F34" s="168"/>
      <c r="G34" s="168">
        <v>0</v>
      </c>
      <c r="H34" s="168">
        <f>ROUND(E34*(F34+G34),2)</f>
        <v>0</v>
      </c>
      <c r="I34" s="166">
        <f>ROUND(E34*(M34),2)</f>
        <v>0</v>
      </c>
      <c r="J34" s="1">
        <f>ROUND(E34*(N34),2)</f>
        <v>0</v>
      </c>
      <c r="K34" s="1"/>
      <c r="L34" s="1">
        <f>ROUND(E34*(F34+G34),2)</f>
        <v>0</v>
      </c>
      <c r="M34" s="1">
        <v>0</v>
      </c>
      <c r="N34" s="1"/>
      <c r="O34" s="165">
        <f>ROUND(E34*(Q34),3)</f>
        <v>1.4E-2</v>
      </c>
      <c r="P34" s="171"/>
      <c r="Q34" s="171">
        <v>4.6934999999999998E-3</v>
      </c>
      <c r="R34" s="165">
        <f>ROUND(E34*(W34),3)</f>
        <v>0</v>
      </c>
      <c r="W34">
        <v>0</v>
      </c>
      <c r="Y34">
        <v>0</v>
      </c>
    </row>
    <row r="35" spans="1:25" ht="24.95" customHeight="1" x14ac:dyDescent="0.25">
      <c r="A35" s="169"/>
      <c r="B35" s="170" t="s">
        <v>105</v>
      </c>
      <c r="C35" s="166" t="s">
        <v>106</v>
      </c>
      <c r="D35" s="166" t="s">
        <v>100</v>
      </c>
      <c r="E35" s="167">
        <v>9.3869999999999995E-3</v>
      </c>
      <c r="F35" s="168"/>
      <c r="G35" s="168">
        <v>0</v>
      </c>
      <c r="H35" s="168">
        <f>ROUND(E35*(F35+G35),2)</f>
        <v>0</v>
      </c>
      <c r="I35" s="166">
        <f>ROUND(E35*(M35),2)</f>
        <v>0</v>
      </c>
      <c r="J35" s="1">
        <f>ROUND(E35*(N35),2)</f>
        <v>0</v>
      </c>
      <c r="K35" s="1"/>
      <c r="L35" s="1">
        <f>ROUND(E35*(F35+G35),2)</f>
        <v>0</v>
      </c>
      <c r="M35" s="1">
        <v>0</v>
      </c>
      <c r="N35" s="1"/>
      <c r="O35" s="165">
        <f>ROUND(E35*(Q35),3)</f>
        <v>0</v>
      </c>
      <c r="P35" s="171"/>
      <c r="Q35" s="171">
        <v>0</v>
      </c>
      <c r="R35" s="165">
        <f>ROUND(E35*(W35),3)</f>
        <v>0</v>
      </c>
      <c r="W35">
        <v>0</v>
      </c>
      <c r="Y35">
        <v>0</v>
      </c>
    </row>
    <row r="36" spans="1:25" x14ac:dyDescent="0.25">
      <c r="A36" s="154"/>
      <c r="B36" s="154"/>
      <c r="C36" s="154" t="s">
        <v>63</v>
      </c>
      <c r="D36" s="154"/>
      <c r="E36" s="165"/>
      <c r="F36" s="157">
        <f>ROUND((SUM(K32:K35))/1,2)</f>
        <v>0</v>
      </c>
      <c r="G36" s="157">
        <f>ROUND((SUM(L32:L35))/1,2)</f>
        <v>0</v>
      </c>
      <c r="H36" s="157">
        <f>ROUND((SUM(H32:H35))/1,2)</f>
        <v>0</v>
      </c>
      <c r="I36" s="154"/>
      <c r="J36" s="154"/>
      <c r="K36" s="154">
        <f>ROUND((SUM(K32:K35))/1,2)</f>
        <v>0</v>
      </c>
      <c r="L36" s="154">
        <f>ROUND((SUM(L32:L35))/1,2)</f>
        <v>0</v>
      </c>
      <c r="M36" s="154"/>
      <c r="N36" s="154"/>
      <c r="O36" s="172">
        <f>ROUND((SUM(O32:O35))/1,2)</f>
        <v>0.01</v>
      </c>
      <c r="P36" s="151"/>
      <c r="Q36" s="151"/>
      <c r="R36" s="172">
        <f>ROUND((SUM(R32:R35))/1,2)</f>
        <v>0.06</v>
      </c>
      <c r="S36" s="151"/>
      <c r="T36" s="151"/>
      <c r="U36" s="151"/>
      <c r="V36" s="151"/>
      <c r="W36" s="151"/>
      <c r="X36" s="151"/>
      <c r="Y36" s="151"/>
    </row>
    <row r="37" spans="1:25" x14ac:dyDescent="0.25">
      <c r="A37" s="1"/>
      <c r="B37" s="1"/>
      <c r="C37" s="1"/>
      <c r="D37" s="1"/>
      <c r="E37" s="161"/>
      <c r="F37" s="147"/>
      <c r="G37" s="147"/>
      <c r="H37" s="147"/>
      <c r="I37" s="1"/>
      <c r="J37" s="1"/>
      <c r="K37" s="1"/>
      <c r="L37" s="1"/>
      <c r="M37" s="1"/>
      <c r="N37" s="1"/>
      <c r="O37" s="1"/>
      <c r="R37" s="1"/>
    </row>
    <row r="38" spans="1:25" x14ac:dyDescent="0.25">
      <c r="A38" s="154"/>
      <c r="B38" s="154"/>
      <c r="C38" s="154" t="s">
        <v>64</v>
      </c>
      <c r="D38" s="154"/>
      <c r="E38" s="165"/>
      <c r="F38" s="155"/>
      <c r="G38" s="155"/>
      <c r="H38" s="155"/>
      <c r="I38" s="154"/>
      <c r="J38" s="154"/>
      <c r="K38" s="154"/>
      <c r="L38" s="154"/>
      <c r="M38" s="154"/>
      <c r="N38" s="154"/>
      <c r="O38" s="154"/>
      <c r="P38" s="151"/>
      <c r="Q38" s="151"/>
      <c r="R38" s="154"/>
      <c r="S38" s="151"/>
      <c r="T38" s="151"/>
      <c r="U38" s="151"/>
      <c r="V38" s="151"/>
      <c r="W38" s="151"/>
      <c r="X38" s="151"/>
      <c r="Y38" s="151"/>
    </row>
    <row r="39" spans="1:25" ht="24.95" customHeight="1" x14ac:dyDescent="0.25">
      <c r="A39" s="169"/>
      <c r="B39" s="170" t="s">
        <v>107</v>
      </c>
      <c r="C39" s="166" t="s">
        <v>108</v>
      </c>
      <c r="D39" s="166" t="s">
        <v>93</v>
      </c>
      <c r="E39" s="167">
        <v>80.2</v>
      </c>
      <c r="F39" s="168"/>
      <c r="G39" s="168">
        <v>0</v>
      </c>
      <c r="H39" s="168">
        <f>ROUND(E39*(F39+G39),2)</f>
        <v>0</v>
      </c>
      <c r="I39" s="166">
        <f>ROUND(E39*(M39),2)</f>
        <v>0</v>
      </c>
      <c r="J39" s="1">
        <f>ROUND(E39*(N39),2)</f>
        <v>0</v>
      </c>
      <c r="K39" s="1"/>
      <c r="L39" s="1">
        <f>ROUND(E39*(F39+G39),2)</f>
        <v>0</v>
      </c>
      <c r="M39" s="1">
        <v>0</v>
      </c>
      <c r="N39" s="1"/>
      <c r="O39" s="165">
        <f>ROUND(E39*(Q39),3)</f>
        <v>0</v>
      </c>
      <c r="P39" s="171"/>
      <c r="Q39" s="171">
        <v>0</v>
      </c>
      <c r="R39" s="165">
        <f>ROUND(E39*(W39),3)</f>
        <v>0</v>
      </c>
      <c r="W39">
        <v>0</v>
      </c>
      <c r="Y39">
        <v>0</v>
      </c>
    </row>
    <row r="40" spans="1:25" ht="24.95" customHeight="1" x14ac:dyDescent="0.25">
      <c r="A40" s="169"/>
      <c r="B40" s="170" t="s">
        <v>109</v>
      </c>
      <c r="C40" s="166" t="s">
        <v>110</v>
      </c>
      <c r="D40" s="166" t="s">
        <v>93</v>
      </c>
      <c r="E40" s="167">
        <v>51.7</v>
      </c>
      <c r="F40" s="168"/>
      <c r="G40" s="168">
        <v>0</v>
      </c>
      <c r="H40" s="168">
        <f>ROUND(E40*(F40+G40),2)</f>
        <v>0</v>
      </c>
      <c r="I40" s="166">
        <f>ROUND(E40*(M40),2)</f>
        <v>0</v>
      </c>
      <c r="J40" s="1">
        <f>ROUND(E40*(N40),2)</f>
        <v>0</v>
      </c>
      <c r="K40" s="1"/>
      <c r="L40" s="1">
        <f>ROUND(E40*(F40+G40),2)</f>
        <v>0</v>
      </c>
      <c r="M40" s="1">
        <v>0</v>
      </c>
      <c r="N40" s="1"/>
      <c r="O40" s="165">
        <f>ROUND(E40*(Q40),3)</f>
        <v>0</v>
      </c>
      <c r="P40" s="171"/>
      <c r="Q40" s="171">
        <v>0</v>
      </c>
      <c r="R40" s="165">
        <f>ROUND(E40*(W40),3)</f>
        <v>0</v>
      </c>
      <c r="W40">
        <v>0</v>
      </c>
      <c r="Y40">
        <v>0</v>
      </c>
    </row>
    <row r="41" spans="1:25" ht="24.95" customHeight="1" x14ac:dyDescent="0.25">
      <c r="A41" s="169"/>
      <c r="B41" s="170" t="s">
        <v>111</v>
      </c>
      <c r="C41" s="166" t="s">
        <v>112</v>
      </c>
      <c r="D41" s="166" t="s">
        <v>100</v>
      </c>
      <c r="E41" s="167">
        <v>0.74</v>
      </c>
      <c r="F41" s="168"/>
      <c r="G41" s="168">
        <v>0</v>
      </c>
      <c r="H41" s="168">
        <f>ROUND(E41*(F41+G41),2)</f>
        <v>0</v>
      </c>
      <c r="I41" s="166">
        <f>ROUND(E41*(M41),2)</f>
        <v>0</v>
      </c>
      <c r="J41" s="1">
        <f>ROUND(E41*(N41),2)</f>
        <v>0</v>
      </c>
      <c r="K41" s="1"/>
      <c r="L41" s="1">
        <f>ROUND(E41*(F41+G41),2)</f>
        <v>0</v>
      </c>
      <c r="M41" s="1">
        <v>0</v>
      </c>
      <c r="N41" s="1"/>
      <c r="O41" s="165">
        <f>ROUND(E41*(Q41),3)</f>
        <v>0</v>
      </c>
      <c r="P41" s="171"/>
      <c r="Q41" s="171">
        <v>0</v>
      </c>
      <c r="R41" s="165">
        <f>ROUND(E41*(W41),3)</f>
        <v>0</v>
      </c>
      <c r="W41">
        <v>0</v>
      </c>
      <c r="Y41">
        <v>0</v>
      </c>
    </row>
    <row r="42" spans="1:25" ht="24.95" customHeight="1" x14ac:dyDescent="0.25">
      <c r="A42" s="169"/>
      <c r="B42" s="170" t="s">
        <v>113</v>
      </c>
      <c r="C42" s="166" t="s">
        <v>114</v>
      </c>
      <c r="D42" s="166" t="s">
        <v>79</v>
      </c>
      <c r="E42" s="167">
        <v>6</v>
      </c>
      <c r="F42" s="168"/>
      <c r="G42" s="168">
        <v>0</v>
      </c>
      <c r="H42" s="168">
        <f>ROUND(E42*(F42+G42),2)</f>
        <v>0</v>
      </c>
      <c r="I42" s="166">
        <f>ROUND(E42*(M42),2)</f>
        <v>0</v>
      </c>
      <c r="J42" s="1">
        <f>ROUND(E42*(N42),2)</f>
        <v>0</v>
      </c>
      <c r="K42" s="1"/>
      <c r="L42" s="1">
        <f>ROUND(E42*(F42+G42),2)</f>
        <v>0</v>
      </c>
      <c r="M42" s="1">
        <v>0</v>
      </c>
      <c r="N42" s="1"/>
      <c r="O42" s="165">
        <f>ROUND(E42*(Q42),3)</f>
        <v>1.2999999999999999E-2</v>
      </c>
      <c r="P42" s="171"/>
      <c r="Q42" s="171">
        <v>2.222E-3</v>
      </c>
      <c r="R42" s="165">
        <f>ROUND(E42*(W42),3)</f>
        <v>0</v>
      </c>
      <c r="W42">
        <v>0</v>
      </c>
      <c r="Y42">
        <v>0</v>
      </c>
    </row>
    <row r="43" spans="1:25" x14ac:dyDescent="0.25">
      <c r="A43" s="154"/>
      <c r="B43" s="154"/>
      <c r="C43" s="154" t="s">
        <v>64</v>
      </c>
      <c r="D43" s="154"/>
      <c r="E43" s="165"/>
      <c r="F43" s="157">
        <f>ROUND((SUM(K38:K42))/1,2)</f>
        <v>0</v>
      </c>
      <c r="G43" s="157">
        <f>ROUND((SUM(L38:L42))/1,2)</f>
        <v>0</v>
      </c>
      <c r="H43" s="157">
        <f>ROUND((SUM(H38:H42))/1,2)</f>
        <v>0</v>
      </c>
      <c r="I43" s="154"/>
      <c r="J43" s="154"/>
      <c r="K43" s="154">
        <f>ROUND((SUM(K38:K42))/1,2)</f>
        <v>0</v>
      </c>
      <c r="L43" s="154">
        <f>ROUND((SUM(L38:L42))/1,2)</f>
        <v>0</v>
      </c>
      <c r="M43" s="154"/>
      <c r="N43" s="154"/>
      <c r="O43" s="172">
        <f>ROUND((SUM(O38:O42))/1,2)</f>
        <v>0.01</v>
      </c>
      <c r="P43" s="151"/>
      <c r="Q43" s="151"/>
      <c r="R43" s="172">
        <f>ROUND((SUM(R38:R42))/1,2)</f>
        <v>0</v>
      </c>
      <c r="S43" s="151"/>
      <c r="T43" s="151"/>
      <c r="U43" s="151"/>
      <c r="V43" s="151"/>
      <c r="W43" s="151"/>
      <c r="X43" s="151"/>
      <c r="Y43" s="151"/>
    </row>
    <row r="44" spans="1:25" x14ac:dyDescent="0.25">
      <c r="A44" s="1"/>
      <c r="B44" s="1"/>
      <c r="C44" s="1"/>
      <c r="D44" s="1"/>
      <c r="E44" s="161"/>
      <c r="F44" s="147"/>
      <c r="G44" s="147"/>
      <c r="H44" s="147"/>
      <c r="I44" s="1"/>
      <c r="J44" s="1"/>
      <c r="K44" s="1"/>
      <c r="L44" s="1"/>
      <c r="M44" s="1"/>
      <c r="N44" s="1"/>
      <c r="O44" s="1"/>
      <c r="R44" s="1"/>
    </row>
    <row r="45" spans="1:25" x14ac:dyDescent="0.25">
      <c r="A45" s="154"/>
      <c r="B45" s="154"/>
      <c r="C45" s="154" t="s">
        <v>65</v>
      </c>
      <c r="D45" s="154"/>
      <c r="E45" s="165"/>
      <c r="F45" s="155"/>
      <c r="G45" s="155"/>
      <c r="H45" s="155"/>
      <c r="I45" s="154"/>
      <c r="J45" s="154"/>
      <c r="K45" s="154"/>
      <c r="L45" s="154"/>
      <c r="M45" s="154"/>
      <c r="N45" s="154"/>
      <c r="O45" s="154"/>
      <c r="P45" s="151"/>
      <c r="Q45" s="151"/>
      <c r="R45" s="154"/>
      <c r="S45" s="151"/>
      <c r="T45" s="151"/>
      <c r="U45" s="151"/>
      <c r="V45" s="151"/>
      <c r="W45" s="151"/>
      <c r="X45" s="151"/>
      <c r="Y45" s="151"/>
    </row>
    <row r="46" spans="1:25" ht="24.95" customHeight="1" x14ac:dyDescent="0.25">
      <c r="A46" s="169"/>
      <c r="B46" s="170" t="s">
        <v>115</v>
      </c>
      <c r="C46" s="166" t="s">
        <v>116</v>
      </c>
      <c r="D46" s="166" t="s">
        <v>82</v>
      </c>
      <c r="E46" s="167">
        <v>51.7</v>
      </c>
      <c r="F46" s="168"/>
      <c r="G46" s="168">
        <v>0</v>
      </c>
      <c r="H46" s="168">
        <f>ROUND(E46*(F46+G46),2)</f>
        <v>0</v>
      </c>
      <c r="I46" s="166">
        <f>ROUND(E46*(M46),2)</f>
        <v>0</v>
      </c>
      <c r="J46" s="1">
        <f>ROUND(E46*(N46),2)</f>
        <v>0</v>
      </c>
      <c r="K46" s="1"/>
      <c r="L46" s="1">
        <f>ROUND(E46*(F46+G46),2)</f>
        <v>0</v>
      </c>
      <c r="M46" s="1">
        <v>0</v>
      </c>
      <c r="N46" s="1"/>
      <c r="O46" s="165">
        <f>ROUND(E46*(Q46),3)</f>
        <v>0</v>
      </c>
      <c r="P46" s="171"/>
      <c r="Q46" s="171">
        <v>0</v>
      </c>
      <c r="R46" s="165">
        <f>ROUND(E46*(W46),3)</f>
        <v>1.2410000000000001</v>
      </c>
      <c r="W46">
        <v>2.4E-2</v>
      </c>
      <c r="Y46">
        <v>0</v>
      </c>
    </row>
    <row r="47" spans="1:25" ht="24.95" customHeight="1" x14ac:dyDescent="0.25">
      <c r="A47" s="169"/>
      <c r="B47" s="170" t="s">
        <v>117</v>
      </c>
      <c r="C47" s="166" t="s">
        <v>118</v>
      </c>
      <c r="D47" s="166" t="s">
        <v>119</v>
      </c>
      <c r="E47" s="167">
        <v>1</v>
      </c>
      <c r="F47" s="168"/>
      <c r="G47" s="168">
        <v>0</v>
      </c>
      <c r="H47" s="168">
        <f>ROUND(E47*(F47+G47),2)</f>
        <v>0</v>
      </c>
      <c r="I47" s="166">
        <f>ROUND(E47*(M47),2)</f>
        <v>0</v>
      </c>
      <c r="J47" s="1">
        <f>ROUND(E47*(N47),2)</f>
        <v>0</v>
      </c>
      <c r="K47" s="1"/>
      <c r="L47" s="1">
        <f>ROUND(E47*(F47+G47),2)</f>
        <v>0</v>
      </c>
      <c r="M47" s="1">
        <v>0</v>
      </c>
      <c r="N47" s="1"/>
      <c r="O47" s="165">
        <f>ROUND(E47*(Q47),3)</f>
        <v>0</v>
      </c>
      <c r="P47" s="171"/>
      <c r="Q47" s="171">
        <v>0</v>
      </c>
      <c r="R47" s="165">
        <f>ROUND(E47*(W47),3)</f>
        <v>0</v>
      </c>
      <c r="W47">
        <v>0</v>
      </c>
      <c r="Y47">
        <v>0</v>
      </c>
    </row>
    <row r="48" spans="1:25" x14ac:dyDescent="0.25">
      <c r="A48" s="154"/>
      <c r="B48" s="154"/>
      <c r="C48" s="154" t="s">
        <v>65</v>
      </c>
      <c r="D48" s="154"/>
      <c r="E48" s="165"/>
      <c r="F48" s="157">
        <f>ROUND((SUM(K45:K47))/1,2)</f>
        <v>0</v>
      </c>
      <c r="G48" s="157">
        <f>ROUND((SUM(L45:L47))/1,2)</f>
        <v>0</v>
      </c>
      <c r="H48" s="157">
        <f>ROUND((SUM(H45:H47))/1,2)</f>
        <v>0</v>
      </c>
      <c r="I48" s="154"/>
      <c r="J48" s="154"/>
      <c r="K48" s="154">
        <f>ROUND((SUM(K45:K47))/1,2)</f>
        <v>0</v>
      </c>
      <c r="L48" s="154">
        <f>ROUND((SUM(L45:L47))/1,2)</f>
        <v>0</v>
      </c>
      <c r="M48" s="154"/>
      <c r="N48" s="154"/>
      <c r="O48" s="172">
        <f>ROUND((SUM(O45:O47))/1,2)</f>
        <v>0</v>
      </c>
      <c r="P48" s="151"/>
      <c r="Q48" s="151"/>
      <c r="R48" s="172">
        <f>ROUND((SUM(R45:R47))/1,2)</f>
        <v>1.24</v>
      </c>
      <c r="S48" s="151"/>
      <c r="T48" s="151"/>
      <c r="U48" s="151"/>
      <c r="V48" s="151"/>
      <c r="W48" s="151"/>
      <c r="X48" s="151"/>
      <c r="Y48" s="151"/>
    </row>
    <row r="49" spans="1:25" x14ac:dyDescent="0.25">
      <c r="A49" s="1"/>
      <c r="B49" s="1"/>
      <c r="C49" s="1"/>
      <c r="D49" s="1"/>
      <c r="E49" s="161"/>
      <c r="F49" s="147"/>
      <c r="G49" s="147"/>
      <c r="H49" s="147"/>
      <c r="I49" s="1"/>
      <c r="J49" s="1"/>
      <c r="K49" s="1"/>
      <c r="L49" s="1"/>
      <c r="M49" s="1"/>
      <c r="N49" s="1"/>
      <c r="O49" s="1"/>
      <c r="R49" s="1"/>
    </row>
    <row r="50" spans="1:25" x14ac:dyDescent="0.25">
      <c r="A50" s="154"/>
      <c r="B50" s="154"/>
      <c r="C50" s="2" t="s">
        <v>60</v>
      </c>
      <c r="D50" s="154"/>
      <c r="E50" s="165"/>
      <c r="F50" s="157">
        <f>ROUND((SUM(K16:K49))/2,2)</f>
        <v>0</v>
      </c>
      <c r="G50" s="157">
        <f>ROUND((SUM(L16:L49))/2,2)</f>
        <v>0</v>
      </c>
      <c r="H50" s="157">
        <f>ROUND((SUM(H16:H49))/2,2)</f>
        <v>0</v>
      </c>
      <c r="I50" s="155"/>
      <c r="J50" s="154"/>
      <c r="K50" s="155">
        <f>ROUND((SUM(K16:K49))/2,2)</f>
        <v>0</v>
      </c>
      <c r="L50" s="155">
        <f>ROUND((SUM(L16:L49))/2,2)</f>
        <v>0</v>
      </c>
      <c r="M50" s="154"/>
      <c r="N50" s="154"/>
      <c r="O50" s="172">
        <f>ROUND((SUM(O16:O49))/2,2)</f>
        <v>2.06</v>
      </c>
      <c r="R50" s="172">
        <f>ROUND((SUM(R16:R49))/2,2)</f>
        <v>1.3</v>
      </c>
    </row>
    <row r="51" spans="1:25" x14ac:dyDescent="0.25">
      <c r="A51" s="1"/>
      <c r="B51" s="1"/>
      <c r="C51" s="1"/>
      <c r="D51" s="1"/>
      <c r="E51" s="161"/>
      <c r="F51" s="147"/>
      <c r="G51" s="147"/>
      <c r="H51" s="147"/>
      <c r="I51" s="1"/>
      <c r="J51" s="1"/>
      <c r="K51" s="1"/>
      <c r="L51" s="1"/>
      <c r="M51" s="1"/>
      <c r="N51" s="1"/>
      <c r="O51" s="1"/>
      <c r="R51" s="1"/>
    </row>
    <row r="52" spans="1:25" x14ac:dyDescent="0.25">
      <c r="A52" s="154"/>
      <c r="B52" s="154"/>
      <c r="C52" s="2" t="s">
        <v>66</v>
      </c>
      <c r="D52" s="154"/>
      <c r="E52" s="165"/>
      <c r="F52" s="155"/>
      <c r="G52" s="155"/>
      <c r="H52" s="155"/>
      <c r="I52" s="154"/>
      <c r="J52" s="154"/>
      <c r="K52" s="154"/>
      <c r="L52" s="154"/>
      <c r="M52" s="154"/>
      <c r="N52" s="154"/>
      <c r="O52" s="154"/>
      <c r="P52" s="151"/>
      <c r="Q52" s="151"/>
      <c r="R52" s="154"/>
      <c r="S52" s="151"/>
      <c r="T52" s="151"/>
      <c r="U52" s="151"/>
      <c r="V52" s="151"/>
      <c r="W52" s="151"/>
      <c r="X52" s="151"/>
      <c r="Y52" s="151"/>
    </row>
    <row r="53" spans="1:25" x14ac:dyDescent="0.25">
      <c r="A53" s="154"/>
      <c r="B53" s="154"/>
      <c r="C53" s="154" t="s">
        <v>67</v>
      </c>
      <c r="D53" s="154"/>
      <c r="E53" s="165"/>
      <c r="F53" s="155"/>
      <c r="G53" s="155"/>
      <c r="H53" s="155"/>
      <c r="I53" s="154"/>
      <c r="J53" s="154"/>
      <c r="K53" s="154"/>
      <c r="L53" s="154"/>
      <c r="M53" s="154"/>
      <c r="N53" s="154"/>
      <c r="O53" s="154"/>
      <c r="P53" s="151"/>
      <c r="Q53" s="151"/>
      <c r="R53" s="154"/>
      <c r="S53" s="151"/>
      <c r="T53" s="151"/>
      <c r="U53" s="151"/>
      <c r="V53" s="151"/>
      <c r="W53" s="151"/>
      <c r="X53" s="151"/>
      <c r="Y53" s="151"/>
    </row>
    <row r="54" spans="1:25" ht="24.95" customHeight="1" x14ac:dyDescent="0.25">
      <c r="A54" s="169"/>
      <c r="B54" s="170" t="s">
        <v>120</v>
      </c>
      <c r="C54" s="166" t="s">
        <v>121</v>
      </c>
      <c r="D54" s="166" t="s">
        <v>119</v>
      </c>
      <c r="E54" s="167">
        <v>1</v>
      </c>
      <c r="F54" s="168"/>
      <c r="G54" s="168">
        <v>0</v>
      </c>
      <c r="H54" s="168">
        <f>ROUND(E54*(F54+G54),2)</f>
        <v>0</v>
      </c>
      <c r="I54" s="166">
        <f>ROUND(E54*(M54),2)</f>
        <v>0</v>
      </c>
      <c r="J54" s="1">
        <f>ROUND(E54*(N54),2)</f>
        <v>0</v>
      </c>
      <c r="K54" s="1"/>
      <c r="L54" s="1">
        <f>ROUND(E54*(F54+G54),2)</f>
        <v>0</v>
      </c>
      <c r="M54" s="1">
        <v>0</v>
      </c>
      <c r="N54" s="1"/>
      <c r="O54" s="165">
        <f>ROUND(E54*(Q54),3)</f>
        <v>0</v>
      </c>
      <c r="P54" s="171"/>
      <c r="Q54" s="171">
        <v>0</v>
      </c>
      <c r="R54" s="165">
        <f>ROUND(E54*(W54),3)</f>
        <v>0</v>
      </c>
      <c r="W54">
        <v>0</v>
      </c>
      <c r="Y54">
        <v>0</v>
      </c>
    </row>
    <row r="55" spans="1:25" x14ac:dyDescent="0.25">
      <c r="A55" s="154"/>
      <c r="B55" s="154"/>
      <c r="C55" s="154" t="s">
        <v>67</v>
      </c>
      <c r="D55" s="154"/>
      <c r="E55" s="165"/>
      <c r="F55" s="157">
        <f>ROUND((SUM(K53:K54))/1,2)</f>
        <v>0</v>
      </c>
      <c r="G55" s="157">
        <f>ROUND((SUM(L53:L54))/1,2)</f>
        <v>0</v>
      </c>
      <c r="H55" s="157">
        <f>ROUND((SUM(H53:H54))/1,2)</f>
        <v>0</v>
      </c>
      <c r="I55" s="154"/>
      <c r="J55" s="154"/>
      <c r="K55" s="154">
        <f>ROUND((SUM(K53:K54))/1,2)</f>
        <v>0</v>
      </c>
      <c r="L55" s="154">
        <f>ROUND((SUM(L53:L54))/1,2)</f>
        <v>0</v>
      </c>
      <c r="M55" s="154"/>
      <c r="N55" s="154"/>
      <c r="O55" s="172">
        <f>ROUND((SUM(O53:O54))/1,2)</f>
        <v>0</v>
      </c>
      <c r="R55" s="165">
        <f>ROUND((SUM(R53:R54))/1,2)</f>
        <v>0</v>
      </c>
    </row>
    <row r="56" spans="1:25" x14ac:dyDescent="0.25">
      <c r="A56" s="1"/>
      <c r="B56" s="1"/>
      <c r="C56" s="1"/>
      <c r="D56" s="1"/>
      <c r="E56" s="161"/>
      <c r="F56" s="147"/>
      <c r="G56" s="147"/>
      <c r="H56" s="147"/>
      <c r="I56" s="1"/>
      <c r="J56" s="1"/>
      <c r="K56" s="1"/>
      <c r="L56" s="1"/>
      <c r="M56" s="1"/>
      <c r="N56" s="1"/>
      <c r="O56" s="1"/>
      <c r="R56" s="1"/>
    </row>
    <row r="57" spans="1:25" x14ac:dyDescent="0.25">
      <c r="A57" s="154"/>
      <c r="B57" s="154"/>
      <c r="C57" s="2" t="s">
        <v>66</v>
      </c>
      <c r="D57" s="154"/>
      <c r="E57" s="165"/>
      <c r="F57" s="157">
        <f>ROUND((SUM(K52:K56))/2,2)</f>
        <v>0</v>
      </c>
      <c r="G57" s="157">
        <f>ROUND((SUM(L52:L56))/2,2)</f>
        <v>0</v>
      </c>
      <c r="H57" s="157">
        <f>ROUND((SUM(H52:H56))/2,2)</f>
        <v>0</v>
      </c>
      <c r="I57" s="154"/>
      <c r="J57" s="154"/>
      <c r="K57" s="154">
        <f>ROUND((SUM(K52:K56))/2,2)</f>
        <v>0</v>
      </c>
      <c r="L57" s="154">
        <f>ROUND((SUM(L52:L56))/2,2)</f>
        <v>0</v>
      </c>
      <c r="M57" s="154"/>
      <c r="N57" s="154"/>
      <c r="O57" s="172">
        <f>ROUND((SUM(O52:O56))/2,2)</f>
        <v>0</v>
      </c>
      <c r="R57" s="172">
        <f>ROUND((SUM(R52:R56))/2,2)</f>
        <v>0</v>
      </c>
    </row>
    <row r="58" spans="1:25" x14ac:dyDescent="0.25">
      <c r="A58" s="173"/>
      <c r="B58" s="173" t="s">
        <v>129</v>
      </c>
      <c r="C58" s="173"/>
      <c r="D58" s="173"/>
      <c r="E58" s="174" t="s">
        <v>68</v>
      </c>
      <c r="F58" s="175">
        <f>ROUND((SUM(K9:K57))/3,2)</f>
        <v>0</v>
      </c>
      <c r="G58" s="175">
        <f>ROUND((SUM(L9:L57))/3,2)</f>
        <v>0</v>
      </c>
      <c r="H58" s="175">
        <f>ROUND((SUM(H9:H57))/3,2)</f>
        <v>0</v>
      </c>
      <c r="I58" s="173"/>
      <c r="J58" s="173">
        <f>ROUND((SUM(J9:J57)),2)</f>
        <v>0</v>
      </c>
      <c r="K58" s="173">
        <f>ROUND((SUM(K9:K57))/3,2)</f>
        <v>0</v>
      </c>
      <c r="L58" s="173">
        <f>ROUND((SUM(L9:L57))/3,2)</f>
        <v>0</v>
      </c>
      <c r="M58" s="173"/>
      <c r="N58" s="173"/>
      <c r="O58" s="174">
        <f>ROUND((SUM(O9:O57))/3,2)</f>
        <v>2.0699999999999998</v>
      </c>
      <c r="R58" s="174">
        <f>ROUND((SUM(R9:R57))/3,2)</f>
        <v>1.3</v>
      </c>
      <c r="Y58">
        <f>(SUM(Y9:Y57))</f>
        <v>0</v>
      </c>
    </row>
    <row r="62" spans="1:25" ht="18.75" x14ac:dyDescent="0.3">
      <c r="B62" s="189" t="s">
        <v>140</v>
      </c>
    </row>
    <row r="63" spans="1:25" x14ac:dyDescent="0.25">
      <c r="B63" t="s">
        <v>136</v>
      </c>
    </row>
    <row r="64" spans="1:25" x14ac:dyDescent="0.25">
      <c r="B64" t="s">
        <v>137</v>
      </c>
    </row>
    <row r="65" spans="2:2" x14ac:dyDescent="0.25">
      <c r="B65" t="s">
        <v>138</v>
      </c>
    </row>
    <row r="68" spans="2:2" x14ac:dyDescent="0.25">
      <c r="B68" t="s">
        <v>135</v>
      </c>
    </row>
    <row r="69" spans="2:2" x14ac:dyDescent="0.25">
      <c r="B69" t="s">
        <v>133</v>
      </c>
    </row>
    <row r="70" spans="2:2" x14ac:dyDescent="0.25">
      <c r="B70" t="s">
        <v>134</v>
      </c>
    </row>
    <row r="71" spans="2:2" x14ac:dyDescent="0.25">
      <c r="B71" t="s">
        <v>131</v>
      </c>
    </row>
    <row r="72" spans="2:2" x14ac:dyDescent="0.25">
      <c r="B72" t="s">
        <v>132</v>
      </c>
    </row>
    <row r="76" spans="2:2" x14ac:dyDescent="0.25">
      <c r="B76" t="s">
        <v>139</v>
      </c>
    </row>
  </sheetData>
  <printOptions horizontalCentered="1" gridLines="1"/>
  <pageMargins left="0.7" right="6.9444444444444441E-3" top="0.75" bottom="0.75" header="0.3" footer="0.3"/>
  <pageSetup paperSize="9" orientation="landscape" r:id="rId1"/>
  <headerFooter>
    <oddHeader xml:space="preserve">&amp;C&amp;"-,Tučné" Rozpočet </oddHeader>
    <oddFooter>&amp;RStrana &amp;P z &amp;N    &amp;L&amp;7Spracované systémom Systematic®pyramida.wsn, tel.: 051 77 10 585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5</vt:i4>
      </vt:variant>
      <vt:variant>
        <vt:lpstr>Pomenované rozsahy</vt:lpstr>
      </vt:variant>
      <vt:variant>
        <vt:i4>2</vt:i4>
      </vt:variant>
    </vt:vector>
  </HeadingPairs>
  <TitlesOfParts>
    <vt:vector size="7" baseType="lpstr">
      <vt:lpstr>Rekapitulácia</vt:lpstr>
      <vt:lpstr>Krycí list stavby</vt:lpstr>
      <vt:lpstr>Kryci_list 12044</vt:lpstr>
      <vt:lpstr>Rekap 12044</vt:lpstr>
      <vt:lpstr>SO 12044</vt:lpstr>
      <vt:lpstr>'Rekap 12044'!Názvy_tlače</vt:lpstr>
      <vt:lpstr>'SO 12044'!Názvy_tlače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mdstav@md-stav.sk</dc:creator>
  <cp:lastModifiedBy>Valéria MAĎAROVÁ</cp:lastModifiedBy>
  <cp:lastPrinted>2017-10-25T12:32:14Z</cp:lastPrinted>
  <dcterms:created xsi:type="dcterms:W3CDTF">2017-09-20T06:52:55Z</dcterms:created>
  <dcterms:modified xsi:type="dcterms:W3CDTF">2017-10-25T12:32:44Z</dcterms:modified>
</cp:coreProperties>
</file>