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17895" windowHeight="11190" activeTab="1"/>
  </bookViews>
  <sheets>
    <sheet name="Rekapitulácia stavby" sheetId="1" r:id="rId1"/>
    <sheet name="09580 - Športova hala Tre..." sheetId="2" r:id="rId2"/>
  </sheets>
  <definedNames>
    <definedName name="_xlnm.Print_Titles" localSheetId="1">'09580 - Športova hala Tre...'!$119:$119</definedName>
    <definedName name="_xlnm.Print_Titles" localSheetId="0">'Rekapitulácia stavby'!$85:$85</definedName>
    <definedName name="_xlnm.Print_Area" localSheetId="1">'09580 - Športova hala Tre...'!$C$4:$Q$70,'09580 - Športova hala Tre...'!$C$76:$Q$104,'09580 - Športova hala Tre...'!$C$110:$Q$155</definedName>
    <definedName name="_xlnm.Print_Area" localSheetId="0">'Rekapitulácia stavby'!$C$4:$AP$70,'Rekapitulácia stavby'!$C$76:$AP$96</definedName>
  </definedNames>
  <calcPr calcId="145621"/>
</workbook>
</file>

<file path=xl/calcChain.xml><?xml version="1.0" encoding="utf-8"?>
<calcChain xmlns="http://schemas.openxmlformats.org/spreadsheetml/2006/main">
  <c r="AY88" i="1" l="1"/>
  <c r="AX88" i="1"/>
  <c r="BI155" i="2"/>
  <c r="BH155" i="2"/>
  <c r="BG155" i="2"/>
  <c r="BE155" i="2"/>
  <c r="BK155" i="2"/>
  <c r="N155" i="2" s="1"/>
  <c r="BF155" i="2" s="1"/>
  <c r="BI154" i="2"/>
  <c r="BH154" i="2"/>
  <c r="BG154" i="2"/>
  <c r="BE154" i="2"/>
  <c r="BK154" i="2"/>
  <c r="N154" i="2"/>
  <c r="BF154" i="2" s="1"/>
  <c r="BI153" i="2"/>
  <c r="BH153" i="2"/>
  <c r="BG153" i="2"/>
  <c r="BE153" i="2"/>
  <c r="BK153" i="2"/>
  <c r="N153" i="2" s="1"/>
  <c r="BF153" i="2" s="1"/>
  <c r="BI152" i="2"/>
  <c r="BH152" i="2"/>
  <c r="BG152" i="2"/>
  <c r="BE152" i="2"/>
  <c r="BK152" i="2"/>
  <c r="N152" i="2"/>
  <c r="BF152" i="2" s="1"/>
  <c r="BI151" i="2"/>
  <c r="BH151" i="2"/>
  <c r="BG151" i="2"/>
  <c r="BE151" i="2"/>
  <c r="BK151" i="2"/>
  <c r="BK150" i="2" s="1"/>
  <c r="N150" i="2" s="1"/>
  <c r="N94" i="2" s="1"/>
  <c r="N151" i="2"/>
  <c r="BF151" i="2"/>
  <c r="BI149" i="2"/>
  <c r="BH149" i="2"/>
  <c r="BG149" i="2"/>
  <c r="BE149" i="2"/>
  <c r="AA149" i="2"/>
  <c r="Y149" i="2"/>
  <c r="W149" i="2"/>
  <c r="BK149" i="2"/>
  <c r="N149" i="2"/>
  <c r="BF149" i="2"/>
  <c r="BI148" i="2"/>
  <c r="BH148" i="2"/>
  <c r="BG148" i="2"/>
  <c r="BE148" i="2"/>
  <c r="AA148" i="2"/>
  <c r="Y148" i="2"/>
  <c r="W148" i="2"/>
  <c r="BK148" i="2"/>
  <c r="N148" i="2"/>
  <c r="BF148" i="2"/>
  <c r="BI147" i="2"/>
  <c r="BH147" i="2"/>
  <c r="BG147" i="2"/>
  <c r="BE147" i="2"/>
  <c r="AA147" i="2"/>
  <c r="AA146" i="2"/>
  <c r="AA145" i="2" s="1"/>
  <c r="Y147" i="2"/>
  <c r="Y146" i="2" s="1"/>
  <c r="Y145" i="2" s="1"/>
  <c r="W147" i="2"/>
  <c r="W146" i="2"/>
  <c r="W145" i="2" s="1"/>
  <c r="BK147" i="2"/>
  <c r="BK146" i="2" s="1"/>
  <c r="N147" i="2"/>
  <c r="BF147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AA141" i="2"/>
  <c r="Y142" i="2"/>
  <c r="Y141" i="2"/>
  <c r="W142" i="2"/>
  <c r="W141" i="2"/>
  <c r="BK142" i="2"/>
  <c r="BK141" i="2"/>
  <c r="N141" i="2" s="1"/>
  <c r="N91" i="2" s="1"/>
  <c r="N142" i="2"/>
  <c r="BF142" i="2" s="1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AA136" i="2"/>
  <c r="Y137" i="2"/>
  <c r="Y136" i="2"/>
  <c r="W137" i="2"/>
  <c r="W136" i="2"/>
  <c r="BK137" i="2"/>
  <c r="BK136" i="2"/>
  <c r="N136" i="2" s="1"/>
  <c r="N90" i="2" s="1"/>
  <c r="N137" i="2"/>
  <c r="BF137" i="2" s="1"/>
  <c r="BI135" i="2"/>
  <c r="BH135" i="2"/>
  <c r="BG135" i="2"/>
  <c r="BE135" i="2"/>
  <c r="AA135" i="2"/>
  <c r="Y135" i="2"/>
  <c r="W135" i="2"/>
  <c r="BK135" i="2"/>
  <c r="N135" i="2"/>
  <c r="BF135" i="2"/>
  <c r="BI134" i="2"/>
  <c r="BH134" i="2"/>
  <c r="BG134" i="2"/>
  <c r="BE134" i="2"/>
  <c r="AA134" i="2"/>
  <c r="Y134" i="2"/>
  <c r="W134" i="2"/>
  <c r="BK134" i="2"/>
  <c r="N134" i="2"/>
  <c r="BF134" i="2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Y126" i="2"/>
  <c r="W126" i="2"/>
  <c r="BK126" i="2"/>
  <c r="N126" i="2"/>
  <c r="BF126" i="2"/>
  <c r="BI125" i="2"/>
  <c r="BH125" i="2"/>
  <c r="BG125" i="2"/>
  <c r="BE125" i="2"/>
  <c r="AA125" i="2"/>
  <c r="Y125" i="2"/>
  <c r="W125" i="2"/>
  <c r="BK125" i="2"/>
  <c r="N125" i="2"/>
  <c r="BF125" i="2"/>
  <c r="BI124" i="2"/>
  <c r="BH124" i="2"/>
  <c r="BG124" i="2"/>
  <c r="BE124" i="2"/>
  <c r="AA124" i="2"/>
  <c r="Y124" i="2"/>
  <c r="W124" i="2"/>
  <c r="BK124" i="2"/>
  <c r="N124" i="2"/>
  <c r="BF124" i="2"/>
  <c r="BI123" i="2"/>
  <c r="BH123" i="2"/>
  <c r="BG123" i="2"/>
  <c r="BE123" i="2"/>
  <c r="AA123" i="2"/>
  <c r="AA122" i="2"/>
  <c r="AA121" i="2" s="1"/>
  <c r="AA120" i="2" s="1"/>
  <c r="Y123" i="2"/>
  <c r="Y122" i="2"/>
  <c r="Y121" i="2" s="1"/>
  <c r="Y120" i="2" s="1"/>
  <c r="W123" i="2"/>
  <c r="W122" i="2"/>
  <c r="W121" i="2" s="1"/>
  <c r="W120" i="2" s="1"/>
  <c r="AU88" i="1" s="1"/>
  <c r="AU87" i="1" s="1"/>
  <c r="BK123" i="2"/>
  <c r="BK122" i="2" s="1"/>
  <c r="N123" i="2"/>
  <c r="BF123" i="2" s="1"/>
  <c r="F116" i="2"/>
  <c r="F114" i="2"/>
  <c r="F112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H35" i="2"/>
  <c r="BD88" i="1" s="1"/>
  <c r="BD87" i="1" s="1"/>
  <c r="W35" i="1" s="1"/>
  <c r="BH97" i="2"/>
  <c r="H34" i="2" s="1"/>
  <c r="BC88" i="1" s="1"/>
  <c r="BC87" i="1" s="1"/>
  <c r="BG97" i="2"/>
  <c r="H33" i="2"/>
  <c r="BB88" i="1" s="1"/>
  <c r="BB87" i="1" s="1"/>
  <c r="BE97" i="2"/>
  <c r="M31" i="2" s="1"/>
  <c r="AV88" i="1" s="1"/>
  <c r="F82" i="2"/>
  <c r="F80" i="2"/>
  <c r="F78" i="2"/>
  <c r="O20" i="2"/>
  <c r="E20" i="2"/>
  <c r="M117" i="2"/>
  <c r="M83" i="2"/>
  <c r="O19" i="2"/>
  <c r="O17" i="2"/>
  <c r="E17" i="2"/>
  <c r="M116" i="2" s="1"/>
  <c r="M82" i="2"/>
  <c r="O16" i="2"/>
  <c r="E14" i="2"/>
  <c r="F117" i="2"/>
  <c r="F83" i="2"/>
  <c r="M114" i="2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BK121" i="2" l="1"/>
  <c r="N122" i="2"/>
  <c r="N89" i="2" s="1"/>
  <c r="AX87" i="1"/>
  <c r="W33" i="1"/>
  <c r="W34" i="1"/>
  <c r="AY87" i="1"/>
  <c r="BK145" i="2"/>
  <c r="N145" i="2" s="1"/>
  <c r="N92" i="2" s="1"/>
  <c r="N146" i="2"/>
  <c r="N93" i="2" s="1"/>
  <c r="H31" i="2"/>
  <c r="AZ88" i="1" s="1"/>
  <c r="AZ87" i="1" s="1"/>
  <c r="AV87" i="1" l="1"/>
  <c r="BK120" i="2"/>
  <c r="N120" i="2" s="1"/>
  <c r="N87" i="2" s="1"/>
  <c r="N121" i="2"/>
  <c r="N88" i="2" s="1"/>
  <c r="N102" i="2" l="1"/>
  <c r="BF102" i="2" s="1"/>
  <c r="N101" i="2"/>
  <c r="BF101" i="2" s="1"/>
  <c r="N100" i="2"/>
  <c r="BF100" i="2" s="1"/>
  <c r="N99" i="2"/>
  <c r="BF99" i="2" s="1"/>
  <c r="N98" i="2"/>
  <c r="BF98" i="2" s="1"/>
  <c r="N97" i="2"/>
  <c r="M26" i="2"/>
  <c r="N96" i="2" l="1"/>
  <c r="BF97" i="2"/>
  <c r="M27" i="2" l="1"/>
  <c r="L104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AK32" i="1" l="1"/>
  <c r="AT87" i="1"/>
  <c r="L37" i="2"/>
  <c r="AG88" i="1"/>
  <c r="AN88" i="1" l="1"/>
  <c r="AG87" i="1"/>
  <c r="AK26" i="1" l="1"/>
  <c r="AG93" i="1"/>
  <c r="AG91" i="1"/>
  <c r="AG94" i="1"/>
  <c r="AG92" i="1"/>
  <c r="AN87" i="1"/>
  <c r="CD94" i="1" l="1"/>
  <c r="AV94" i="1"/>
  <c r="BY94" i="1" s="1"/>
  <c r="AV93" i="1"/>
  <c r="BY93" i="1" s="1"/>
  <c r="CD93" i="1"/>
  <c r="CD92" i="1"/>
  <c r="AV92" i="1"/>
  <c r="BY92" i="1" s="1"/>
  <c r="AN92" i="1"/>
  <c r="CD91" i="1"/>
  <c r="AV91" i="1"/>
  <c r="BY91" i="1" s="1"/>
  <c r="AK31" i="1" s="1"/>
  <c r="AG90" i="1"/>
  <c r="AN91" i="1" l="1"/>
  <c r="AK27" i="1"/>
  <c r="AK29" i="1" s="1"/>
  <c r="AK37" i="1" s="1"/>
  <c r="AG96" i="1"/>
  <c r="W31" i="1"/>
  <c r="AN93" i="1"/>
  <c r="AN94" i="1"/>
  <c r="AN90" i="1" l="1"/>
  <c r="AN96" i="1" s="1"/>
</calcChain>
</file>

<file path=xl/sharedStrings.xml><?xml version="1.0" encoding="utf-8"?>
<sst xmlns="http://schemas.openxmlformats.org/spreadsheetml/2006/main" count="709" uniqueCount="235">
  <si>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</si>
  <si>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</si>
  <si>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</si>
  <si>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</si>
  <si>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</si>
  <si>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</si>
  <si>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</si>
  <si>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</si>
  <si>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</si>
  <si>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</si>
  <si>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</si>
  <si>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</si>
  <si>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</si>
  <si>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</si>
  <si>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</si>
  <si>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09580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</si>
  <si>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</si>
  <si>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</si>
  <si>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Športova hala Trebišov- oprava strechy nad fitnes centrom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</si>
  <si>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</si>
  <si>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</si>
  <si>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</si>
  <si>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</si>
  <si>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</si>
  <si>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</si>
  <si>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</si>
  <si>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</si>
  <si>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 xml:space="preserve">Mesto Trebišov 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</si>
  <si>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</si>
  <si>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</si>
  <si>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</si>
  <si>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</si>
  <si>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</si>
  <si>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</si>
  <si>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</si>
  <si>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</si>
  <si>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</si>
  <si>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</si>
  <si>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</si>
  <si>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</si>
  <si>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</si>
  <si>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</si>
  <si>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</si>
  <si>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</si>
  <si>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</si>
  <si>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</si>
  <si>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</si>
  <si>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</si>
  <si>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</si>
  <si>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</si>
  <si>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</si>
  <si>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</si>
  <si>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</si>
  <si>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</si>
  <si>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</si>
  <si>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</si>
  <si>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</si>
  <si>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</si>
  <si>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</si>
  <si>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</si>
  <si>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</si>
  <si>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</si>
  <si>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</si>
  <si>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</si>
  <si>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</si>
  <si>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</si>
  <si>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</si>
  <si>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</si>
  <si>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</si>
  <si>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</si>
  <si>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</si>
  <si>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</si>
  <si>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</si>
  <si>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</si>
  <si>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</si>
  <si>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</si>
  <si>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</si>
  <si>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</si>
  <si>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{d4bf3b94-cfd9-4928-88d3-cd41649ba9e0}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</si>
  <si>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</si>
  <si>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</si>
  <si>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</si>
  <si>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</si>
  <si>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</si>
  <si>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</si>
  <si>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</si>
  <si>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</si>
  <si>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</si>
  <si>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</si>
  <si>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</si>
  <si>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</si>
  <si>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</si>
  <si>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</si>
  <si>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</si>
  <si>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</si>
  <si>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</si>
  <si>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</si>
  <si>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</si>
  <si>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</si>
  <si>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</si>
  <si>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</si>
  <si>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</si>
  <si>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</si>
  <si>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</si>
  <si>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PSV - Práce a dodávky PSV</t>
  </si>
  <si>
    <t xml:space="preserve">    712 - Izolácie striech</t>
  </si>
  <si>
    <t xml:space="preserve">    713 - Izolácie tepelné</t>
  </si>
  <si>
    <t xml:space="preserve">    764 - Konštrukcie klampiarske</t>
  </si>
  <si>
    <t>M - Práce a dodávky M</t>
  </si>
  <si>
    <t xml:space="preserve">    21-M - Elektromontáže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</si>
  <si>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</si>
  <si>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</si>
  <si>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</si>
  <si>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</si>
  <si>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</si>
  <si>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</si>
  <si>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</si>
  <si>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</si>
  <si>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</si>
  <si>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</si>
  <si>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</si>
  <si>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</si>
  <si>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</si>
  <si>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</si>
  <si>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</si>
  <si>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</si>
  <si>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</si>
  <si>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</si>
  <si>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</si>
  <si>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</si>
  <si>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</si>
  <si>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</si>
  <si>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</si>
  <si>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</si>
  <si>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</si>
  <si>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</si>
  <si>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</si>
  <si>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712290010</t>
  </si>
  <si>
    <t xml:space="preserve">Zhotovenie parozábrany pre strechy ploché do 10° </t>
  </si>
  <si>
    <t>m2</t>
  </si>
  <si>
    <t>16</t>
  </si>
  <si>
    <t>102672408</t>
  </si>
  <si>
    <t>M</t>
  </si>
  <si>
    <t>2832990195</t>
  </si>
  <si>
    <t>Netkaná textília zo 100% PP TIPPTEX B300F- 300g/m2 filtračná ochranná separačná š.2m, balenie: 100m2 čiernej farby</t>
  </si>
  <si>
    <t>32</t>
  </si>
  <si>
    <t>1454777748</t>
  </si>
  <si>
    <t>3</t>
  </si>
  <si>
    <t>712300841</t>
  </si>
  <si>
    <t>Očistenie povlakovej krytiny na strechách plochých do 10° machu,  -0,00200t</t>
  </si>
  <si>
    <t>-1373454365</t>
  </si>
  <si>
    <t>4</t>
  </si>
  <si>
    <t>712370030</t>
  </si>
  <si>
    <t>Zhotovenie povlakovej krytiny striech plochých do 10° PVC-P fóliou prikotvením s lepením spoju</t>
  </si>
  <si>
    <t>-1624894690</t>
  </si>
  <si>
    <t>5</t>
  </si>
  <si>
    <t>2832990650</t>
  </si>
  <si>
    <t>Kotviaca technika - vrut SK-RB Power</t>
  </si>
  <si>
    <t>ks</t>
  </si>
  <si>
    <t>-544606374</t>
  </si>
  <si>
    <t>6</t>
  </si>
  <si>
    <t>2455162042</t>
  </si>
  <si>
    <t>PVC fólie Zaťažený PVC systém SIKAplan SGmA 1.8 mm, rozm. 2.00 x 15.0 m (Trocal SGmA 1.8 mm) béžová</t>
  </si>
  <si>
    <t>128</t>
  </si>
  <si>
    <t>-921463308</t>
  </si>
  <si>
    <t>7</t>
  </si>
  <si>
    <t>712391175</t>
  </si>
  <si>
    <t>Pripevnenie povlakovej krytiny na plochých strechách do 10° kotviacimi pásikmi, uholníkmi</t>
  </si>
  <si>
    <t>m</t>
  </si>
  <si>
    <t>-563598466</t>
  </si>
  <si>
    <t>8</t>
  </si>
  <si>
    <t>2455162162</t>
  </si>
  <si>
    <t>Kotviace profily 6/15 (bal. 2,250mm) SIKA</t>
  </si>
  <si>
    <t>1541651495</t>
  </si>
  <si>
    <t>9</t>
  </si>
  <si>
    <t>712960010</t>
  </si>
  <si>
    <t>Osadenie hotovej strešnej vpuste na streche</t>
  </si>
  <si>
    <t>-1056234668</t>
  </si>
  <si>
    <t>10</t>
  </si>
  <si>
    <t>2866301007</t>
  </si>
  <si>
    <t xml:space="preserve">TOPVET  prvky na opracovanie zvislých prestupov cez strešný plašť </t>
  </si>
  <si>
    <t>-1904356783</t>
  </si>
  <si>
    <t>11</t>
  </si>
  <si>
    <t>712973540</t>
  </si>
  <si>
    <t>Osadenie odvetrávacích komínkov na povlakovú krytinu z TPO fólie</t>
  </si>
  <si>
    <t>340185865</t>
  </si>
  <si>
    <t>12</t>
  </si>
  <si>
    <t>6317141010</t>
  </si>
  <si>
    <t>Komínček odvetrávací LINDAB pre Topline HV 15x15 150x150 cm</t>
  </si>
  <si>
    <t>-2022999308</t>
  </si>
  <si>
    <t>13</t>
  </si>
  <si>
    <t>998712201</t>
  </si>
  <si>
    <t>Presun hmôt pre izoláciu povlakovej krytiny v objektoch výšky do 6 m</t>
  </si>
  <si>
    <t>%</t>
  </si>
  <si>
    <t>514822724</t>
  </si>
  <si>
    <t>14</t>
  </si>
  <si>
    <t>713112111</t>
  </si>
  <si>
    <t>Montáž tepelnej izolácie stropov polystyrénom, vrchom kladenou voľne</t>
  </si>
  <si>
    <t>-1226272805</t>
  </si>
  <si>
    <t>15</t>
  </si>
  <si>
    <t>2837653442</t>
  </si>
  <si>
    <t>EPS 150S penový polystyrén hrúbka 100 mm</t>
  </si>
  <si>
    <t>-1291008144</t>
  </si>
  <si>
    <t>-792885099</t>
  </si>
  <si>
    <t>17</t>
  </si>
  <si>
    <t>2837653441</t>
  </si>
  <si>
    <t>EPS 150S penový polystyrén hrúbka 80 mm</t>
  </si>
  <si>
    <t>1733351219</t>
  </si>
  <si>
    <t>18</t>
  </si>
  <si>
    <t>764331230</t>
  </si>
  <si>
    <t>Lemovanie z pozinkovaného PZ plechu, múrov na strechách s krytinou r.š. 330 mm</t>
  </si>
  <si>
    <t>1182305342</t>
  </si>
  <si>
    <t>19</t>
  </si>
  <si>
    <t>764333450</t>
  </si>
  <si>
    <t>Lemovanie z pozinkovaného farbeného PZf plechu, múrov na plochých strechách r.š. 600 mm</t>
  </si>
  <si>
    <t>1587989934</t>
  </si>
  <si>
    <t>764334880</t>
  </si>
  <si>
    <t>Demontáž lemovania múrov na plochých strechách vrátane krycieho plechu nadmúroviek rš 900 mm,  -0,00560t</t>
  </si>
  <si>
    <t>1941343406</t>
  </si>
  <si>
    <t>21</t>
  </si>
  <si>
    <t>210220001</t>
  </si>
  <si>
    <t>Uzemňovacie vedenie na povrchu FeZn</t>
  </si>
  <si>
    <t>64</t>
  </si>
  <si>
    <t>1130688750</t>
  </si>
  <si>
    <t>22</t>
  </si>
  <si>
    <t>210220101</t>
  </si>
  <si>
    <t>Podpery vedenia FeZn na plochú strechu PV21</t>
  </si>
  <si>
    <t>-1617311708</t>
  </si>
  <si>
    <t>23</t>
  </si>
  <si>
    <t>3544217900</t>
  </si>
  <si>
    <t>Podložka k podpere vedenia plastová označenie podložka k PV 21</t>
  </si>
  <si>
    <t>270121806</t>
  </si>
  <si>
    <t>VP - Práce naviac</t>
  </si>
  <si>
    <t>PN</t>
  </si>
  <si>
    <t>V rozpočte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</si>
</sst>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</xf>
    <xf numFmtId="49" fontId="32" fillId="0" borderId="25" xfId="0" applyNumberFormat="1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center" vertical="center" wrapText="1"/>
    </xf>
    <xf numFmtId="167" fontId="32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0" fontId="32" fillId="0" borderId="25" xfId="0" applyFont="1" applyBorder="1" applyAlignment="1" applyProtection="1">
      <alignment horizontal="left" vertical="center" wrapText="1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</xf>
    <xf numFmtId="167" fontId="32" fillId="0" borderId="25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2" activePane="bottomLeft" state="frozen"/>
      <selection pane="bottomLeft" activeCell="AB20" sqref="AB20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2" t="s">
        <v>7</v>
      </c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R2" s="180" t="s">
        <v>8</v>
      </c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94" t="s">
        <v>11</v>
      </c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216" t="s">
        <v>15</v>
      </c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7"/>
      <c r="AG5" s="217"/>
      <c r="AH5" s="217"/>
      <c r="AI5" s="217"/>
      <c r="AJ5" s="217"/>
      <c r="AK5" s="217"/>
      <c r="AL5" s="217"/>
      <c r="AM5" s="217"/>
      <c r="AN5" s="217"/>
      <c r="AO5" s="217"/>
      <c r="AP5" s="25"/>
      <c r="AQ5" s="23"/>
      <c r="BE5" s="214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218" t="s">
        <v>18</v>
      </c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25"/>
      <c r="AQ6" s="23"/>
      <c r="BE6" s="215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3"/>
      <c r="BE7" s="215"/>
      <c r="BS7" s="18" t="s">
        <v>9</v>
      </c>
    </row>
    <row r="8" spans="1:73" ht="14.45" customHeight="1">
      <c r="B8" s="22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/>
      <c r="AO8" s="25"/>
      <c r="AP8" s="25"/>
      <c r="AQ8" s="23"/>
      <c r="BE8" s="215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215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20</v>
      </c>
      <c r="AO10" s="25"/>
      <c r="AP10" s="25"/>
      <c r="AQ10" s="23"/>
      <c r="BE10" s="215"/>
      <c r="BS10" s="18" t="s">
        <v>9</v>
      </c>
    </row>
    <row r="11" spans="1:73" ht="18.399999999999999" customHeight="1">
      <c r="B11" s="22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20</v>
      </c>
      <c r="AO11" s="25"/>
      <c r="AP11" s="25"/>
      <c r="AQ11" s="23"/>
      <c r="BE11" s="215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215"/>
      <c r="BS12" s="18" t="s">
        <v>9</v>
      </c>
    </row>
    <row r="13" spans="1:73" ht="14.45" customHeight="1">
      <c r="B13" s="22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3"/>
      <c r="BE13" s="215"/>
      <c r="BS13" s="18" t="s">
        <v>9</v>
      </c>
    </row>
    <row r="14" spans="1:73" ht="15">
      <c r="B14" s="22"/>
      <c r="C14" s="25"/>
      <c r="D14" s="25"/>
      <c r="E14" s="219" t="s">
        <v>30</v>
      </c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  <c r="AG14" s="220"/>
      <c r="AH14" s="220"/>
      <c r="AI14" s="220"/>
      <c r="AJ14" s="220"/>
      <c r="AK14" s="29" t="s">
        <v>28</v>
      </c>
      <c r="AL14" s="25"/>
      <c r="AM14" s="25"/>
      <c r="AN14" s="31" t="s">
        <v>30</v>
      </c>
      <c r="AO14" s="25"/>
      <c r="AP14" s="25"/>
      <c r="AQ14" s="23"/>
      <c r="BE14" s="215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215"/>
      <c r="BS15" s="18" t="s">
        <v>6</v>
      </c>
    </row>
    <row r="16" spans="1:73" ht="14.45" customHeight="1">
      <c r="B16" s="22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20</v>
      </c>
      <c r="AO16" s="25"/>
      <c r="AP16" s="25"/>
      <c r="AQ16" s="23"/>
      <c r="BE16" s="215"/>
      <c r="BS16" s="18" t="s">
        <v>6</v>
      </c>
    </row>
    <row r="17" spans="2:71" ht="18.399999999999999" customHeight="1">
      <c r="B17" s="22"/>
      <c r="C17" s="25"/>
      <c r="D17" s="25"/>
      <c r="E17" s="27" t="s">
        <v>32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20</v>
      </c>
      <c r="AO17" s="25"/>
      <c r="AP17" s="25"/>
      <c r="AQ17" s="23"/>
      <c r="BE17" s="215"/>
      <c r="BS17" s="18" t="s">
        <v>33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215"/>
      <c r="BS18" s="18" t="s">
        <v>34</v>
      </c>
    </row>
    <row r="19" spans="2:71" ht="14.45" customHeight="1">
      <c r="B19" s="22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20</v>
      </c>
      <c r="AO19" s="25"/>
      <c r="AP19" s="25"/>
      <c r="AQ19" s="23"/>
      <c r="BE19" s="215"/>
      <c r="BS19" s="18" t="s">
        <v>34</v>
      </c>
    </row>
    <row r="20" spans="2:71" ht="18.399999999999999" customHeight="1">
      <c r="B20" s="22"/>
      <c r="C20" s="25"/>
      <c r="D20" s="25"/>
      <c r="E20" s="27" t="s">
        <v>32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20</v>
      </c>
      <c r="AO20" s="25"/>
      <c r="AP20" s="25"/>
      <c r="AQ20" s="23"/>
      <c r="BE20" s="215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215"/>
    </row>
    <row r="22" spans="2:71" ht="15">
      <c r="B22" s="22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215"/>
    </row>
    <row r="23" spans="2:71" ht="16.5" customHeight="1">
      <c r="B23" s="22"/>
      <c r="C23" s="25"/>
      <c r="D23" s="25"/>
      <c r="E23" s="221" t="s">
        <v>20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5"/>
      <c r="AP23" s="25"/>
      <c r="AQ23" s="23"/>
      <c r="BE23" s="215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215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215"/>
    </row>
    <row r="26" spans="2:71" ht="14.45" customHeight="1">
      <c r="B26" s="22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2">
        <f>ROUND(AG87,2)</f>
        <v>0</v>
      </c>
      <c r="AL26" s="217"/>
      <c r="AM26" s="217"/>
      <c r="AN26" s="217"/>
      <c r="AO26" s="217"/>
      <c r="AP26" s="25"/>
      <c r="AQ26" s="23"/>
      <c r="BE26" s="215"/>
    </row>
    <row r="27" spans="2:71" ht="14.45" customHeight="1">
      <c r="B27" s="22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2">
        <f>ROUND(AG90,2)</f>
        <v>0</v>
      </c>
      <c r="AL27" s="222"/>
      <c r="AM27" s="222"/>
      <c r="AN27" s="222"/>
      <c r="AO27" s="222"/>
      <c r="AP27" s="25"/>
      <c r="AQ27" s="23"/>
      <c r="BE27" s="215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15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3">
        <f>ROUND(AK26+AK27,2)</f>
        <v>0</v>
      </c>
      <c r="AL29" s="224"/>
      <c r="AM29" s="224"/>
      <c r="AN29" s="224"/>
      <c r="AO29" s="224"/>
      <c r="AP29" s="35"/>
      <c r="AQ29" s="36"/>
      <c r="BE29" s="215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15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05">
        <v>0.2</v>
      </c>
      <c r="M31" s="206"/>
      <c r="N31" s="206"/>
      <c r="O31" s="206"/>
      <c r="P31" s="40"/>
      <c r="Q31" s="40"/>
      <c r="R31" s="40"/>
      <c r="S31" s="40"/>
      <c r="T31" s="43" t="s">
        <v>42</v>
      </c>
      <c r="U31" s="40"/>
      <c r="V31" s="40"/>
      <c r="W31" s="207">
        <f>ROUND(AZ87+SUM(CD91:CD95),2)</f>
        <v>0</v>
      </c>
      <c r="X31" s="206"/>
      <c r="Y31" s="206"/>
      <c r="Z31" s="206"/>
      <c r="AA31" s="206"/>
      <c r="AB31" s="206"/>
      <c r="AC31" s="206"/>
      <c r="AD31" s="206"/>
      <c r="AE31" s="206"/>
      <c r="AF31" s="40"/>
      <c r="AG31" s="40"/>
      <c r="AH31" s="40"/>
      <c r="AI31" s="40"/>
      <c r="AJ31" s="40"/>
      <c r="AK31" s="207">
        <f>ROUND(AV87+SUM(BY91:BY95),2)</f>
        <v>0</v>
      </c>
      <c r="AL31" s="206"/>
      <c r="AM31" s="206"/>
      <c r="AN31" s="206"/>
      <c r="AO31" s="206"/>
      <c r="AP31" s="40"/>
      <c r="AQ31" s="44"/>
      <c r="BE31" s="215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05">
        <v>0.2</v>
      </c>
      <c r="M32" s="206"/>
      <c r="N32" s="206"/>
      <c r="O32" s="206"/>
      <c r="P32" s="40"/>
      <c r="Q32" s="40"/>
      <c r="R32" s="40"/>
      <c r="S32" s="40"/>
      <c r="T32" s="43" t="s">
        <v>42</v>
      </c>
      <c r="U32" s="40"/>
      <c r="V32" s="40"/>
      <c r="W32" s="207">
        <f>ROUND(BA87+SUM(CE91:CE95),2)</f>
        <v>0</v>
      </c>
      <c r="X32" s="206"/>
      <c r="Y32" s="206"/>
      <c r="Z32" s="206"/>
      <c r="AA32" s="206"/>
      <c r="AB32" s="206"/>
      <c r="AC32" s="206"/>
      <c r="AD32" s="206"/>
      <c r="AE32" s="206"/>
      <c r="AF32" s="40"/>
      <c r="AG32" s="40"/>
      <c r="AH32" s="40"/>
      <c r="AI32" s="40"/>
      <c r="AJ32" s="40"/>
      <c r="AK32" s="207">
        <f>ROUND(AW87+SUM(BZ91:BZ95),2)</f>
        <v>0</v>
      </c>
      <c r="AL32" s="206"/>
      <c r="AM32" s="206"/>
      <c r="AN32" s="206"/>
      <c r="AO32" s="206"/>
      <c r="AP32" s="40"/>
      <c r="AQ32" s="44"/>
      <c r="BE32" s="215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05">
        <v>0.2</v>
      </c>
      <c r="M33" s="206"/>
      <c r="N33" s="206"/>
      <c r="O33" s="206"/>
      <c r="P33" s="40"/>
      <c r="Q33" s="40"/>
      <c r="R33" s="40"/>
      <c r="S33" s="40"/>
      <c r="T33" s="43" t="s">
        <v>42</v>
      </c>
      <c r="U33" s="40"/>
      <c r="V33" s="40"/>
      <c r="W33" s="207">
        <f>ROUND(BB87+SUM(CF91:CF95),2)</f>
        <v>0</v>
      </c>
      <c r="X33" s="206"/>
      <c r="Y33" s="206"/>
      <c r="Z33" s="206"/>
      <c r="AA33" s="206"/>
      <c r="AB33" s="206"/>
      <c r="AC33" s="206"/>
      <c r="AD33" s="206"/>
      <c r="AE33" s="206"/>
      <c r="AF33" s="40"/>
      <c r="AG33" s="40"/>
      <c r="AH33" s="40"/>
      <c r="AI33" s="40"/>
      <c r="AJ33" s="40"/>
      <c r="AK33" s="207">
        <v>0</v>
      </c>
      <c r="AL33" s="206"/>
      <c r="AM33" s="206"/>
      <c r="AN33" s="206"/>
      <c r="AO33" s="206"/>
      <c r="AP33" s="40"/>
      <c r="AQ33" s="44"/>
      <c r="BE33" s="215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05">
        <v>0.2</v>
      </c>
      <c r="M34" s="206"/>
      <c r="N34" s="206"/>
      <c r="O34" s="206"/>
      <c r="P34" s="40"/>
      <c r="Q34" s="40"/>
      <c r="R34" s="40"/>
      <c r="S34" s="40"/>
      <c r="T34" s="43" t="s">
        <v>42</v>
      </c>
      <c r="U34" s="40"/>
      <c r="V34" s="40"/>
      <c r="W34" s="207">
        <f>ROUND(BC87+SUM(CG91:CG95),2)</f>
        <v>0</v>
      </c>
      <c r="X34" s="206"/>
      <c r="Y34" s="206"/>
      <c r="Z34" s="206"/>
      <c r="AA34" s="206"/>
      <c r="AB34" s="206"/>
      <c r="AC34" s="206"/>
      <c r="AD34" s="206"/>
      <c r="AE34" s="206"/>
      <c r="AF34" s="40"/>
      <c r="AG34" s="40"/>
      <c r="AH34" s="40"/>
      <c r="AI34" s="40"/>
      <c r="AJ34" s="40"/>
      <c r="AK34" s="207">
        <v>0</v>
      </c>
      <c r="AL34" s="206"/>
      <c r="AM34" s="206"/>
      <c r="AN34" s="206"/>
      <c r="AO34" s="206"/>
      <c r="AP34" s="40"/>
      <c r="AQ34" s="44"/>
      <c r="BE34" s="215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05">
        <v>0</v>
      </c>
      <c r="M35" s="206"/>
      <c r="N35" s="206"/>
      <c r="O35" s="206"/>
      <c r="P35" s="40"/>
      <c r="Q35" s="40"/>
      <c r="R35" s="40"/>
      <c r="S35" s="40"/>
      <c r="T35" s="43" t="s">
        <v>42</v>
      </c>
      <c r="U35" s="40"/>
      <c r="V35" s="40"/>
      <c r="W35" s="207">
        <f>ROUND(BD87+SUM(CH91:CH95),2)</f>
        <v>0</v>
      </c>
      <c r="X35" s="206"/>
      <c r="Y35" s="206"/>
      <c r="Z35" s="206"/>
      <c r="AA35" s="206"/>
      <c r="AB35" s="206"/>
      <c r="AC35" s="206"/>
      <c r="AD35" s="206"/>
      <c r="AE35" s="206"/>
      <c r="AF35" s="40"/>
      <c r="AG35" s="40"/>
      <c r="AH35" s="40"/>
      <c r="AI35" s="40"/>
      <c r="AJ35" s="40"/>
      <c r="AK35" s="207">
        <v>0</v>
      </c>
      <c r="AL35" s="206"/>
      <c r="AM35" s="206"/>
      <c r="AN35" s="206"/>
      <c r="AO35" s="206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08" t="s">
        <v>49</v>
      </c>
      <c r="Y37" s="209"/>
      <c r="Z37" s="209"/>
      <c r="AA37" s="209"/>
      <c r="AB37" s="209"/>
      <c r="AC37" s="47"/>
      <c r="AD37" s="47"/>
      <c r="AE37" s="47"/>
      <c r="AF37" s="47"/>
      <c r="AG37" s="47"/>
      <c r="AH37" s="47"/>
      <c r="AI37" s="47"/>
      <c r="AJ37" s="47"/>
      <c r="AK37" s="210">
        <f>SUM(AK29:AK35)</f>
        <v>0</v>
      </c>
      <c r="AL37" s="209"/>
      <c r="AM37" s="209"/>
      <c r="AN37" s="209"/>
      <c r="AO37" s="211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94" t="s">
        <v>56</v>
      </c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/>
      <c r="AB76" s="195"/>
      <c r="AC76" s="195"/>
      <c r="AD76" s="195"/>
      <c r="AE76" s="195"/>
      <c r="AF76" s="195"/>
      <c r="AG76" s="195"/>
      <c r="AH76" s="195"/>
      <c r="AI76" s="195"/>
      <c r="AJ76" s="195"/>
      <c r="AK76" s="195"/>
      <c r="AL76" s="195"/>
      <c r="AM76" s="195"/>
      <c r="AN76" s="195"/>
      <c r="AO76" s="195"/>
      <c r="AP76" s="195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09580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6" t="str">
        <f>K6</f>
        <v>Športova hala Trebišov- oprava strechy nad fitnes centrom</v>
      </c>
      <c r="M78" s="197"/>
      <c r="N78" s="197"/>
      <c r="O78" s="197"/>
      <c r="P78" s="197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  <c r="AE78" s="197"/>
      <c r="AF78" s="197"/>
      <c r="AG78" s="197"/>
      <c r="AH78" s="197"/>
      <c r="AI78" s="197"/>
      <c r="AJ78" s="197"/>
      <c r="AK78" s="197"/>
      <c r="AL78" s="197"/>
      <c r="AM78" s="197"/>
      <c r="AN78" s="197"/>
      <c r="AO78" s="197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Trebišov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/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 xml:space="preserve">Mesto Trebišov 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198" t="str">
        <f>IF(E17="","",E17)</f>
        <v xml:space="preserve"> </v>
      </c>
      <c r="AN82" s="198"/>
      <c r="AO82" s="198"/>
      <c r="AP82" s="198"/>
      <c r="AQ82" s="36"/>
      <c r="AS82" s="199" t="s">
        <v>57</v>
      </c>
      <c r="AT82" s="200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198" t="str">
        <f>IF(E20="","",E20)</f>
        <v xml:space="preserve"> </v>
      </c>
      <c r="AN83" s="198"/>
      <c r="AO83" s="198"/>
      <c r="AP83" s="198"/>
      <c r="AQ83" s="36"/>
      <c r="AS83" s="201"/>
      <c r="AT83" s="202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3"/>
      <c r="AT84" s="204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86" t="s">
        <v>58</v>
      </c>
      <c r="D85" s="187"/>
      <c r="E85" s="187"/>
      <c r="F85" s="187"/>
      <c r="G85" s="187"/>
      <c r="H85" s="78"/>
      <c r="I85" s="188" t="s">
        <v>59</v>
      </c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8" t="s">
        <v>60</v>
      </c>
      <c r="AH85" s="187"/>
      <c r="AI85" s="187"/>
      <c r="AJ85" s="187"/>
      <c r="AK85" s="187"/>
      <c r="AL85" s="187"/>
      <c r="AM85" s="187"/>
      <c r="AN85" s="188" t="s">
        <v>61</v>
      </c>
      <c r="AO85" s="187"/>
      <c r="AP85" s="189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3">
        <f>ROUND(AG88,2)</f>
        <v>0</v>
      </c>
      <c r="AH87" s="193"/>
      <c r="AI87" s="193"/>
      <c r="AJ87" s="193"/>
      <c r="AK87" s="193"/>
      <c r="AL87" s="193"/>
      <c r="AM87" s="193"/>
      <c r="AN87" s="178">
        <f>SUM(AG87,AT87)</f>
        <v>0</v>
      </c>
      <c r="AO87" s="178"/>
      <c r="AP87" s="178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1.5" customHeight="1">
      <c r="A88" s="90" t="s">
        <v>80</v>
      </c>
      <c r="B88" s="91"/>
      <c r="C88" s="92"/>
      <c r="D88" s="192" t="s">
        <v>15</v>
      </c>
      <c r="E88" s="192"/>
      <c r="F88" s="192"/>
      <c r="G88" s="192"/>
      <c r="H88" s="192"/>
      <c r="I88" s="93"/>
      <c r="J88" s="192" t="s">
        <v>18</v>
      </c>
      <c r="K88" s="192"/>
      <c r="L88" s="192"/>
      <c r="M88" s="192"/>
      <c r="N88" s="192"/>
      <c r="O88" s="192"/>
      <c r="P88" s="192"/>
      <c r="Q88" s="192"/>
      <c r="R88" s="192"/>
      <c r="S88" s="192"/>
      <c r="T88" s="192"/>
      <c r="U88" s="192"/>
      <c r="V88" s="192"/>
      <c r="W88" s="192"/>
      <c r="X88" s="192"/>
      <c r="Y88" s="192"/>
      <c r="Z88" s="192"/>
      <c r="AA88" s="192"/>
      <c r="AB88" s="192"/>
      <c r="AC88" s="192"/>
      <c r="AD88" s="192"/>
      <c r="AE88" s="192"/>
      <c r="AF88" s="192"/>
      <c r="AG88" s="190">
        <f>'09580 - Športova hala Tre...'!M29</f>
        <v>0</v>
      </c>
      <c r="AH88" s="191"/>
      <c r="AI88" s="191"/>
      <c r="AJ88" s="191"/>
      <c r="AK88" s="191"/>
      <c r="AL88" s="191"/>
      <c r="AM88" s="191"/>
      <c r="AN88" s="190">
        <f>SUM(AG88,AT88)</f>
        <v>0</v>
      </c>
      <c r="AO88" s="191"/>
      <c r="AP88" s="191"/>
      <c r="AQ88" s="94"/>
      <c r="AS88" s="95">
        <f>'09580 - Športova hala Tre...'!M27</f>
        <v>0</v>
      </c>
      <c r="AT88" s="96">
        <f>ROUND(SUM(AV88:AW88),2)</f>
        <v>0</v>
      </c>
      <c r="AU88" s="97">
        <f>'09580 - Športova hala Tre...'!W120</f>
        <v>0</v>
      </c>
      <c r="AV88" s="96">
        <f>'09580 - Športova hala Tre...'!M31</f>
        <v>0</v>
      </c>
      <c r="AW88" s="96">
        <f>'09580 - Športova hala Tre...'!M32</f>
        <v>0</v>
      </c>
      <c r="AX88" s="96">
        <f>'09580 - Športova hala Tre...'!M33</f>
        <v>0</v>
      </c>
      <c r="AY88" s="96">
        <f>'09580 - Športova hala Tre...'!M34</f>
        <v>0</v>
      </c>
      <c r="AZ88" s="96">
        <f>'09580 - Športova hala Tre...'!H31</f>
        <v>0</v>
      </c>
      <c r="BA88" s="96">
        <f>'09580 - Športova hala Tre...'!H32</f>
        <v>0</v>
      </c>
      <c r="BB88" s="96">
        <f>'09580 - Športova hala Tre...'!H33</f>
        <v>0</v>
      </c>
      <c r="BC88" s="96">
        <f>'09580 - Športova hala Tre...'!H34</f>
        <v>0</v>
      </c>
      <c r="BD88" s="98">
        <f>'09580 - Športova hala Tre...'!H35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78">
        <f>ROUND(SUM(AG91:AG94),2)</f>
        <v>0</v>
      </c>
      <c r="AH90" s="178"/>
      <c r="AI90" s="178"/>
      <c r="AJ90" s="178"/>
      <c r="AK90" s="178"/>
      <c r="AL90" s="178"/>
      <c r="AM90" s="178"/>
      <c r="AN90" s="178">
        <f>ROUND(SUM(AN91:AN94),2)</f>
        <v>0</v>
      </c>
      <c r="AO90" s="178"/>
      <c r="AP90" s="178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84">
        <f>ROUND(AG87*AS91,2)</f>
        <v>0</v>
      </c>
      <c r="AH91" s="185"/>
      <c r="AI91" s="185"/>
      <c r="AJ91" s="185"/>
      <c r="AK91" s="185"/>
      <c r="AL91" s="185"/>
      <c r="AM91" s="185"/>
      <c r="AN91" s="185">
        <f>ROUND(AG91+AV91,2)</f>
        <v>0</v>
      </c>
      <c r="AO91" s="185"/>
      <c r="AP91" s="185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8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8">
        <f>IF(AU91="základná",1,IF(AU91="znížená",2,IF(AU91="zákl. prenesená",4,IF(AU91="zníž. prenesená",5,3))))</f>
        <v>1</v>
      </c>
      <c r="CJ91" s="18">
        <f>IF(AT91="stavebná časť",1,IF(8891="investičná časť",2,3))</f>
        <v>1</v>
      </c>
      <c r="CK91" s="18" t="str">
        <f>IF(D91="Vyplň vlastné","","x")</f>
        <v>x</v>
      </c>
    </row>
    <row r="92" spans="1:89" s="1" customFormat="1" ht="19.899999999999999" customHeight="1">
      <c r="B92" s="34"/>
      <c r="C92" s="35"/>
      <c r="D92" s="182" t="s">
        <v>89</v>
      </c>
      <c r="E92" s="183"/>
      <c r="F92" s="183"/>
      <c r="G92" s="183"/>
      <c r="H92" s="183"/>
      <c r="I92" s="183"/>
      <c r="J92" s="183"/>
      <c r="K92" s="183"/>
      <c r="L92" s="183"/>
      <c r="M92" s="183"/>
      <c r="N92" s="183"/>
      <c r="O92" s="183"/>
      <c r="P92" s="183"/>
      <c r="Q92" s="183"/>
      <c r="R92" s="183"/>
      <c r="S92" s="183"/>
      <c r="T92" s="183"/>
      <c r="U92" s="183"/>
      <c r="V92" s="183"/>
      <c r="W92" s="183"/>
      <c r="X92" s="183"/>
      <c r="Y92" s="183"/>
      <c r="Z92" s="183"/>
      <c r="AA92" s="183"/>
      <c r="AB92" s="183"/>
      <c r="AC92" s="35"/>
      <c r="AD92" s="35"/>
      <c r="AE92" s="35"/>
      <c r="AF92" s="35"/>
      <c r="AG92" s="184">
        <f>AG87*AS92</f>
        <v>0</v>
      </c>
      <c r="AH92" s="185"/>
      <c r="AI92" s="185"/>
      <c r="AJ92" s="185"/>
      <c r="AK92" s="185"/>
      <c r="AL92" s="185"/>
      <c r="AM92" s="185"/>
      <c r="AN92" s="185">
        <f>AG92+AV92</f>
        <v>0</v>
      </c>
      <c r="AO92" s="185"/>
      <c r="AP92" s="185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8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/>
      </c>
    </row>
    <row r="93" spans="1:89" s="1" customFormat="1" ht="19.899999999999999" customHeight="1">
      <c r="B93" s="34"/>
      <c r="C93" s="35"/>
      <c r="D93" s="182" t="s">
        <v>89</v>
      </c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  <c r="V93" s="183"/>
      <c r="W93" s="183"/>
      <c r="X93" s="183"/>
      <c r="Y93" s="183"/>
      <c r="Z93" s="183"/>
      <c r="AA93" s="183"/>
      <c r="AB93" s="183"/>
      <c r="AC93" s="35"/>
      <c r="AD93" s="35"/>
      <c r="AE93" s="35"/>
      <c r="AF93" s="35"/>
      <c r="AG93" s="184">
        <f>AG87*AS93</f>
        <v>0</v>
      </c>
      <c r="AH93" s="185"/>
      <c r="AI93" s="185"/>
      <c r="AJ93" s="185"/>
      <c r="AK93" s="185"/>
      <c r="AL93" s="185"/>
      <c r="AM93" s="185"/>
      <c r="AN93" s="185">
        <f>AG93+AV93</f>
        <v>0</v>
      </c>
      <c r="AO93" s="185"/>
      <c r="AP93" s="185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8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182" t="s">
        <v>89</v>
      </c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  <c r="AA94" s="183"/>
      <c r="AB94" s="183"/>
      <c r="AC94" s="35"/>
      <c r="AD94" s="35"/>
      <c r="AE94" s="35"/>
      <c r="AF94" s="35"/>
      <c r="AG94" s="184">
        <f>AG87*AS94</f>
        <v>0</v>
      </c>
      <c r="AH94" s="185"/>
      <c r="AI94" s="185"/>
      <c r="AJ94" s="185"/>
      <c r="AK94" s="185"/>
      <c r="AL94" s="185"/>
      <c r="AM94" s="185"/>
      <c r="AN94" s="185">
        <f>AG94+AV94</f>
        <v>0</v>
      </c>
      <c r="AO94" s="185"/>
      <c r="AP94" s="185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8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79">
        <f>ROUND(AG87+AG90,2)</f>
        <v>0</v>
      </c>
      <c r="AH96" s="179"/>
      <c r="AI96" s="179"/>
      <c r="AJ96" s="179"/>
      <c r="AK96" s="179"/>
      <c r="AL96" s="179"/>
      <c r="AM96" s="179"/>
      <c r="AN96" s="179">
        <f>AN87+AN90</f>
        <v>0</v>
      </c>
      <c r="AO96" s="179"/>
      <c r="AP96" s="179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7kOBdD3NzNzcQQ+ZbGbQb0ws/5g1r3LrRsOm9nuL83wZa8OgIkAOVJFVEOMVjTOBUq1VoAwAosV3tt9Riakytw==" saltValue="Y2LKBms7lyy+w1Jy/ddLCMtRtkLH9/HwNin9skYZQCDzyznV1VkEi9RXLxQG2RD3WUop2XMY7rEQsTVuePgIrw==" spinCount="10" sheet="1" objects="1" scenarios="1" formatColumns="0" formatRows="0"/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3:AB93"/>
    <mergeCell ref="AG93:AM93"/>
    <mergeCell ref="AN93:AP93"/>
    <mergeCell ref="D94:AB94"/>
    <mergeCell ref="AG94:AM94"/>
    <mergeCell ref="AN94:AP94"/>
    <mergeCell ref="AG90:AM90"/>
    <mergeCell ref="AN90:AP90"/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9580 - Športova hala Tre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6"/>
  <sheetViews>
    <sheetView showGridLines="0" tabSelected="1" workbookViewId="0">
      <pane ySplit="1" topLeftCell="A147" activePane="bottomLeft" state="frozen"/>
      <selection pane="bottomLeft" activeCell="L158" sqref="L158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25" t="s">
        <v>93</v>
      </c>
      <c r="I1" s="225"/>
      <c r="J1" s="225"/>
      <c r="K1" s="225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2" t="s">
        <v>7</v>
      </c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S2" s="180" t="s">
        <v>8</v>
      </c>
      <c r="T2" s="181"/>
      <c r="U2" s="181"/>
      <c r="V2" s="181"/>
      <c r="W2" s="181"/>
      <c r="X2" s="181"/>
      <c r="Y2" s="181"/>
      <c r="Z2" s="181"/>
      <c r="AA2" s="181"/>
      <c r="AB2" s="181"/>
      <c r="AC2" s="181"/>
      <c r="AT2" s="18" t="s">
        <v>78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94" t="s">
        <v>97</v>
      </c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17</v>
      </c>
      <c r="E6" s="35"/>
      <c r="F6" s="218" t="s">
        <v>18</v>
      </c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62"/>
      <c r="P8" s="248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25</v>
      </c>
      <c r="E10" s="35"/>
      <c r="F10" s="35"/>
      <c r="G10" s="35"/>
      <c r="H10" s="35"/>
      <c r="I10" s="35"/>
      <c r="J10" s="35"/>
      <c r="K10" s="35"/>
      <c r="L10" s="35"/>
      <c r="M10" s="29" t="s">
        <v>26</v>
      </c>
      <c r="N10" s="35"/>
      <c r="O10" s="216" t="s">
        <v>20</v>
      </c>
      <c r="P10" s="216"/>
      <c r="Q10" s="35"/>
      <c r="R10" s="36"/>
    </row>
    <row r="11" spans="1:66" s="1" customFormat="1" ht="18" customHeight="1">
      <c r="B11" s="34"/>
      <c r="C11" s="35"/>
      <c r="D11" s="35"/>
      <c r="E11" s="27" t="s">
        <v>27</v>
      </c>
      <c r="F11" s="35"/>
      <c r="G11" s="35"/>
      <c r="H11" s="35"/>
      <c r="I11" s="35"/>
      <c r="J11" s="35"/>
      <c r="K11" s="35"/>
      <c r="L11" s="35"/>
      <c r="M11" s="29" t="s">
        <v>28</v>
      </c>
      <c r="N11" s="35"/>
      <c r="O11" s="216" t="s">
        <v>20</v>
      </c>
      <c r="P11" s="216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29</v>
      </c>
      <c r="E13" s="35"/>
      <c r="F13" s="35"/>
      <c r="G13" s="35"/>
      <c r="H13" s="35"/>
      <c r="I13" s="35"/>
      <c r="J13" s="35"/>
      <c r="K13" s="35"/>
      <c r="L13" s="35"/>
      <c r="M13" s="29" t="s">
        <v>26</v>
      </c>
      <c r="N13" s="35"/>
      <c r="O13" s="263"/>
      <c r="P13" s="216"/>
      <c r="Q13" s="35"/>
      <c r="R13" s="36"/>
    </row>
    <row r="14" spans="1:66" s="1" customFormat="1" ht="18" customHeight="1">
      <c r="B14" s="34"/>
      <c r="C14" s="35"/>
      <c r="D14" s="35"/>
      <c r="E14" s="263" t="str">
        <f>IF('Rekapitulácia stavby'!E14="","",'Rekapitulácia stavby'!E14)</f>
        <v>Vyplň údaj</v>
      </c>
      <c r="F14" s="264"/>
      <c r="G14" s="264"/>
      <c r="H14" s="264"/>
      <c r="I14" s="264"/>
      <c r="J14" s="264"/>
      <c r="K14" s="264"/>
      <c r="L14" s="264"/>
      <c r="M14" s="29" t="s">
        <v>28</v>
      </c>
      <c r="N14" s="35"/>
      <c r="O14" s="263"/>
      <c r="P14" s="216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31</v>
      </c>
      <c r="E16" s="35"/>
      <c r="F16" s="35"/>
      <c r="G16" s="35"/>
      <c r="H16" s="35"/>
      <c r="I16" s="35"/>
      <c r="J16" s="35"/>
      <c r="K16" s="35"/>
      <c r="L16" s="35"/>
      <c r="M16" s="29" t="s">
        <v>26</v>
      </c>
      <c r="N16" s="35"/>
      <c r="O16" s="216" t="str">
        <f>IF('Rekapitulácia stavby'!AN16="","",'Rekapitulácia stavby'!AN16)</f>
        <v/>
      </c>
      <c r="P16" s="216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28</v>
      </c>
      <c r="N17" s="35"/>
      <c r="O17" s="216" t="str">
        <f>IF('Rekapitulácia stavby'!AN17="","",'Rekapitulácia stavby'!AN17)</f>
        <v/>
      </c>
      <c r="P17" s="216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26</v>
      </c>
      <c r="N19" s="35"/>
      <c r="O19" s="216" t="str">
        <f>IF('Rekapitulácia stavby'!AN19="","",'Rekapitulácia stavby'!AN19)</f>
        <v/>
      </c>
      <c r="P19" s="216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28</v>
      </c>
      <c r="N20" s="35"/>
      <c r="O20" s="216" t="str">
        <f>IF('Rekapitulácia stavby'!AN20="","",'Rekapitulácia stavby'!AN20)</f>
        <v/>
      </c>
      <c r="P20" s="216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221" t="s">
        <v>20</v>
      </c>
      <c r="F23" s="221"/>
      <c r="G23" s="221"/>
      <c r="H23" s="221"/>
      <c r="I23" s="221"/>
      <c r="J23" s="221"/>
      <c r="K23" s="221"/>
      <c r="L23" s="221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222">
        <f>N87</f>
        <v>0</v>
      </c>
      <c r="N26" s="222"/>
      <c r="O26" s="222"/>
      <c r="P26" s="222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222">
        <f>N96</f>
        <v>0</v>
      </c>
      <c r="N27" s="222"/>
      <c r="O27" s="222"/>
      <c r="P27" s="222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61">
        <f>ROUND(M26+M27,2)</f>
        <v>0</v>
      </c>
      <c r="N29" s="247"/>
      <c r="O29" s="247"/>
      <c r="P29" s="247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58">
        <f>ROUND((((SUM(BE96:BE103)+SUM(BE120:BE149))+SUM(BE151:BE155))),2)</f>
        <v>0</v>
      </c>
      <c r="I31" s="247"/>
      <c r="J31" s="247"/>
      <c r="K31" s="35"/>
      <c r="L31" s="35"/>
      <c r="M31" s="258">
        <f>ROUND(((ROUND((SUM(BE96:BE103)+SUM(BE120:BE149)), 2)*F31)+SUM(BE151:BE155)*F31),2)</f>
        <v>0</v>
      </c>
      <c r="N31" s="247"/>
      <c r="O31" s="247"/>
      <c r="P31" s="247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58">
        <f>ROUND((((SUM(BF96:BF103)+SUM(BF120:BF149))+SUM(BF151:BF155))),2)</f>
        <v>0</v>
      </c>
      <c r="I32" s="247"/>
      <c r="J32" s="247"/>
      <c r="K32" s="35"/>
      <c r="L32" s="35"/>
      <c r="M32" s="258">
        <f>ROUND(((ROUND((SUM(BF96:BF103)+SUM(BF120:BF149)), 2)*F32)+SUM(BF151:BF155)*F32),2)</f>
        <v>0</v>
      </c>
      <c r="N32" s="247"/>
      <c r="O32" s="247"/>
      <c r="P32" s="247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58">
        <f>ROUND((((SUM(BG96:BG103)+SUM(BG120:BG149))+SUM(BG151:BG155))),2)</f>
        <v>0</v>
      </c>
      <c r="I33" s="247"/>
      <c r="J33" s="247"/>
      <c r="K33" s="35"/>
      <c r="L33" s="35"/>
      <c r="M33" s="258">
        <v>0</v>
      </c>
      <c r="N33" s="247"/>
      <c r="O33" s="247"/>
      <c r="P33" s="247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58">
        <f>ROUND((((SUM(BH96:BH103)+SUM(BH120:BH149))+SUM(BH151:BH155))),2)</f>
        <v>0</v>
      </c>
      <c r="I34" s="247"/>
      <c r="J34" s="247"/>
      <c r="K34" s="35"/>
      <c r="L34" s="35"/>
      <c r="M34" s="258">
        <v>0</v>
      </c>
      <c r="N34" s="247"/>
      <c r="O34" s="247"/>
      <c r="P34" s="247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58">
        <f>ROUND((((SUM(BI96:BI103)+SUM(BI120:BI149))+SUM(BI151:BI155))),2)</f>
        <v>0</v>
      </c>
      <c r="I35" s="247"/>
      <c r="J35" s="247"/>
      <c r="K35" s="35"/>
      <c r="L35" s="35"/>
      <c r="M35" s="258">
        <v>0</v>
      </c>
      <c r="N35" s="247"/>
      <c r="O35" s="247"/>
      <c r="P35" s="247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59">
        <f>SUM(M29:M35)</f>
        <v>0</v>
      </c>
      <c r="M37" s="259"/>
      <c r="N37" s="259"/>
      <c r="O37" s="259"/>
      <c r="P37" s="260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94" t="s">
        <v>99</v>
      </c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196" t="str">
        <f>F6</f>
        <v>Športova hala Trebišov- oprava strechy nad fitnes centrom</v>
      </c>
      <c r="G78" s="247"/>
      <c r="H78" s="247"/>
      <c r="I78" s="247"/>
      <c r="J78" s="247"/>
      <c r="K78" s="247"/>
      <c r="L78" s="247"/>
      <c r="M78" s="247"/>
      <c r="N78" s="247"/>
      <c r="O78" s="247"/>
      <c r="P78" s="247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>Trebišov</v>
      </c>
      <c r="G80" s="35"/>
      <c r="H80" s="35"/>
      <c r="I80" s="35"/>
      <c r="J80" s="35"/>
      <c r="K80" s="29" t="s">
        <v>24</v>
      </c>
      <c r="L80" s="35"/>
      <c r="M80" s="248" t="str">
        <f>IF(O8="","",O8)</f>
        <v/>
      </c>
      <c r="N80" s="248"/>
      <c r="O80" s="248"/>
      <c r="P80" s="248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 ht="15">
      <c r="B82" s="34"/>
      <c r="C82" s="29" t="s">
        <v>25</v>
      </c>
      <c r="D82" s="35"/>
      <c r="E82" s="35"/>
      <c r="F82" s="27" t="str">
        <f>E11</f>
        <v xml:space="preserve">Mesto Trebišov </v>
      </c>
      <c r="G82" s="35"/>
      <c r="H82" s="35"/>
      <c r="I82" s="35"/>
      <c r="J82" s="35"/>
      <c r="K82" s="29" t="s">
        <v>31</v>
      </c>
      <c r="L82" s="35"/>
      <c r="M82" s="216" t="str">
        <f>E17</f>
        <v xml:space="preserve"> </v>
      </c>
      <c r="N82" s="216"/>
      <c r="O82" s="216"/>
      <c r="P82" s="216"/>
      <c r="Q82" s="216"/>
      <c r="R82" s="36"/>
      <c r="T82" s="123"/>
      <c r="U82" s="123"/>
    </row>
    <row r="83" spans="2:47" s="1" customFormat="1" ht="14.45" customHeight="1">
      <c r="B83" s="34"/>
      <c r="C83" s="29" t="s">
        <v>29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216" t="str">
        <f>E20</f>
        <v xml:space="preserve"> </v>
      </c>
      <c r="N83" s="216"/>
      <c r="O83" s="216"/>
      <c r="P83" s="216"/>
      <c r="Q83" s="216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56" t="s">
        <v>100</v>
      </c>
      <c r="D85" s="257"/>
      <c r="E85" s="257"/>
      <c r="F85" s="257"/>
      <c r="G85" s="257"/>
      <c r="H85" s="112"/>
      <c r="I85" s="112"/>
      <c r="J85" s="112"/>
      <c r="K85" s="112"/>
      <c r="L85" s="112"/>
      <c r="M85" s="112"/>
      <c r="N85" s="256" t="s">
        <v>101</v>
      </c>
      <c r="O85" s="257"/>
      <c r="P85" s="257"/>
      <c r="Q85" s="257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78">
        <f>N120</f>
        <v>0</v>
      </c>
      <c r="O87" s="254"/>
      <c r="P87" s="254"/>
      <c r="Q87" s="254"/>
      <c r="R87" s="36"/>
      <c r="T87" s="123"/>
      <c r="U87" s="123"/>
      <c r="AU87" s="18" t="s">
        <v>103</v>
      </c>
    </row>
    <row r="88" spans="2:47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52">
        <f>N121</f>
        <v>0</v>
      </c>
      <c r="O88" s="253"/>
      <c r="P88" s="253"/>
      <c r="Q88" s="253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185">
        <f>N122</f>
        <v>0</v>
      </c>
      <c r="O89" s="251"/>
      <c r="P89" s="251"/>
      <c r="Q89" s="251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185">
        <f>N136</f>
        <v>0</v>
      </c>
      <c r="O90" s="251"/>
      <c r="P90" s="251"/>
      <c r="Q90" s="251"/>
      <c r="R90" s="132"/>
      <c r="T90" s="133"/>
      <c r="U90" s="133"/>
    </row>
    <row r="91" spans="2:47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185">
        <f>N141</f>
        <v>0</v>
      </c>
      <c r="O91" s="251"/>
      <c r="P91" s="251"/>
      <c r="Q91" s="251"/>
      <c r="R91" s="132"/>
      <c r="T91" s="133"/>
      <c r="U91" s="133"/>
    </row>
    <row r="92" spans="2:47" s="6" customFormat="1" ht="24.95" customHeight="1">
      <c r="B92" s="125"/>
      <c r="C92" s="126"/>
      <c r="D92" s="127" t="s">
        <v>108</v>
      </c>
      <c r="E92" s="126"/>
      <c r="F92" s="126"/>
      <c r="G92" s="126"/>
      <c r="H92" s="126"/>
      <c r="I92" s="126"/>
      <c r="J92" s="126"/>
      <c r="K92" s="126"/>
      <c r="L92" s="126"/>
      <c r="M92" s="126"/>
      <c r="N92" s="252">
        <f>N145</f>
        <v>0</v>
      </c>
      <c r="O92" s="253"/>
      <c r="P92" s="253"/>
      <c r="Q92" s="253"/>
      <c r="R92" s="128"/>
      <c r="T92" s="129"/>
      <c r="U92" s="129"/>
    </row>
    <row r="93" spans="2:47" s="7" customFormat="1" ht="19.899999999999999" customHeight="1">
      <c r="B93" s="130"/>
      <c r="C93" s="131"/>
      <c r="D93" s="100" t="s">
        <v>109</v>
      </c>
      <c r="E93" s="131"/>
      <c r="F93" s="131"/>
      <c r="G93" s="131"/>
      <c r="H93" s="131"/>
      <c r="I93" s="131"/>
      <c r="J93" s="131"/>
      <c r="K93" s="131"/>
      <c r="L93" s="131"/>
      <c r="M93" s="131"/>
      <c r="N93" s="185">
        <f>N146</f>
        <v>0</v>
      </c>
      <c r="O93" s="251"/>
      <c r="P93" s="251"/>
      <c r="Q93" s="251"/>
      <c r="R93" s="132"/>
      <c r="T93" s="133"/>
      <c r="U93" s="133"/>
    </row>
    <row r="94" spans="2:47" s="6" customFormat="1" ht="21.75" customHeight="1">
      <c r="B94" s="125"/>
      <c r="C94" s="126"/>
      <c r="D94" s="127" t="s">
        <v>110</v>
      </c>
      <c r="E94" s="126"/>
      <c r="F94" s="126"/>
      <c r="G94" s="126"/>
      <c r="H94" s="126"/>
      <c r="I94" s="126"/>
      <c r="J94" s="126"/>
      <c r="K94" s="126"/>
      <c r="L94" s="126"/>
      <c r="M94" s="126"/>
      <c r="N94" s="231">
        <f>N150</f>
        <v>0</v>
      </c>
      <c r="O94" s="253"/>
      <c r="P94" s="253"/>
      <c r="Q94" s="253"/>
      <c r="R94" s="128"/>
      <c r="T94" s="129"/>
      <c r="U94" s="129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3"/>
      <c r="U95" s="123"/>
    </row>
    <row r="96" spans="2:47" s="1" customFormat="1" ht="29.25" customHeight="1">
      <c r="B96" s="34"/>
      <c r="C96" s="124" t="s">
        <v>111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54">
        <f>ROUND(N97+N98+N99+N100+N101+N102,2)</f>
        <v>0</v>
      </c>
      <c r="O96" s="255"/>
      <c r="P96" s="255"/>
      <c r="Q96" s="255"/>
      <c r="R96" s="36"/>
      <c r="T96" s="134"/>
      <c r="U96" s="135" t="s">
        <v>40</v>
      </c>
    </row>
    <row r="97" spans="2:65" s="1" customFormat="1" ht="18" customHeight="1">
      <c r="B97" s="34"/>
      <c r="C97" s="35"/>
      <c r="D97" s="182" t="s">
        <v>112</v>
      </c>
      <c r="E97" s="183"/>
      <c r="F97" s="183"/>
      <c r="G97" s="183"/>
      <c r="H97" s="183"/>
      <c r="I97" s="35"/>
      <c r="J97" s="35"/>
      <c r="K97" s="35"/>
      <c r="L97" s="35"/>
      <c r="M97" s="35"/>
      <c r="N97" s="184">
        <f>ROUND(N87*T97,2)</f>
        <v>0</v>
      </c>
      <c r="O97" s="185"/>
      <c r="P97" s="185"/>
      <c r="Q97" s="185"/>
      <c r="R97" s="36"/>
      <c r="S97" s="136"/>
      <c r="T97" s="137"/>
      <c r="U97" s="138" t="s">
        <v>43</v>
      </c>
      <c r="V97" s="136"/>
      <c r="W97" s="136"/>
      <c r="X97" s="136"/>
      <c r="Y97" s="136"/>
      <c r="Z97" s="136"/>
      <c r="AA97" s="136"/>
      <c r="AB97" s="136"/>
      <c r="AC97" s="136"/>
      <c r="AD97" s="136"/>
      <c r="AE97" s="136"/>
      <c r="AF97" s="136"/>
      <c r="AG97" s="136"/>
      <c r="AH97" s="136"/>
      <c r="AI97" s="136"/>
      <c r="AJ97" s="136"/>
      <c r="AK97" s="136"/>
      <c r="AL97" s="136"/>
      <c r="AM97" s="136"/>
      <c r="AN97" s="136"/>
      <c r="AO97" s="136"/>
      <c r="AP97" s="136"/>
      <c r="AQ97" s="136"/>
      <c r="AR97" s="136"/>
      <c r="AS97" s="136"/>
      <c r="AT97" s="136"/>
      <c r="AU97" s="136"/>
      <c r="AV97" s="136"/>
      <c r="AW97" s="136"/>
      <c r="AX97" s="136"/>
      <c r="AY97" s="139" t="s">
        <v>113</v>
      </c>
      <c r="AZ97" s="136"/>
      <c r="BA97" s="136"/>
      <c r="BB97" s="136"/>
      <c r="BC97" s="136"/>
      <c r="BD97" s="136"/>
      <c r="BE97" s="140">
        <f t="shared" ref="BE97:BE102" si="0">IF(U97="základná",N97,0)</f>
        <v>0</v>
      </c>
      <c r="BF97" s="140">
        <f t="shared" ref="BF97:BF102" si="1">IF(U97="znížená",N97,0)</f>
        <v>0</v>
      </c>
      <c r="BG97" s="140">
        <f t="shared" ref="BG97:BG102" si="2">IF(U97="zákl. prenesená",N97,0)</f>
        <v>0</v>
      </c>
      <c r="BH97" s="140">
        <f t="shared" ref="BH97:BH102" si="3">IF(U97="zníž. prenesená",N97,0)</f>
        <v>0</v>
      </c>
      <c r="BI97" s="140">
        <f t="shared" ref="BI97:BI102" si="4">IF(U97="nulová",N97,0)</f>
        <v>0</v>
      </c>
      <c r="BJ97" s="139" t="s">
        <v>114</v>
      </c>
      <c r="BK97" s="136"/>
      <c r="BL97" s="136"/>
      <c r="BM97" s="136"/>
    </row>
    <row r="98" spans="2:65" s="1" customFormat="1" ht="18" customHeight="1">
      <c r="B98" s="34"/>
      <c r="C98" s="35"/>
      <c r="D98" s="182" t="s">
        <v>115</v>
      </c>
      <c r="E98" s="183"/>
      <c r="F98" s="183"/>
      <c r="G98" s="183"/>
      <c r="H98" s="183"/>
      <c r="I98" s="35"/>
      <c r="J98" s="35"/>
      <c r="K98" s="35"/>
      <c r="L98" s="35"/>
      <c r="M98" s="35"/>
      <c r="N98" s="184">
        <f>ROUND(N87*T98,2)</f>
        <v>0</v>
      </c>
      <c r="O98" s="185"/>
      <c r="P98" s="185"/>
      <c r="Q98" s="185"/>
      <c r="R98" s="36"/>
      <c r="S98" s="136"/>
      <c r="T98" s="137"/>
      <c r="U98" s="138" t="s">
        <v>43</v>
      </c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36"/>
      <c r="AI98" s="136"/>
      <c r="AJ98" s="136"/>
      <c r="AK98" s="136"/>
      <c r="AL98" s="136"/>
      <c r="AM98" s="136"/>
      <c r="AN98" s="136"/>
      <c r="AO98" s="136"/>
      <c r="AP98" s="136"/>
      <c r="AQ98" s="136"/>
      <c r="AR98" s="136"/>
      <c r="AS98" s="136"/>
      <c r="AT98" s="136"/>
      <c r="AU98" s="136"/>
      <c r="AV98" s="136"/>
      <c r="AW98" s="136"/>
      <c r="AX98" s="136"/>
      <c r="AY98" s="139" t="s">
        <v>113</v>
      </c>
      <c r="AZ98" s="136"/>
      <c r="BA98" s="136"/>
      <c r="BB98" s="136"/>
      <c r="BC98" s="136"/>
      <c r="BD98" s="136"/>
      <c r="BE98" s="140">
        <f t="shared" si="0"/>
        <v>0</v>
      </c>
      <c r="BF98" s="140">
        <f t="shared" si="1"/>
        <v>0</v>
      </c>
      <c r="BG98" s="140">
        <f t="shared" si="2"/>
        <v>0</v>
      </c>
      <c r="BH98" s="140">
        <f t="shared" si="3"/>
        <v>0</v>
      </c>
      <c r="BI98" s="140">
        <f t="shared" si="4"/>
        <v>0</v>
      </c>
      <c r="BJ98" s="139" t="s">
        <v>114</v>
      </c>
      <c r="BK98" s="136"/>
      <c r="BL98" s="136"/>
      <c r="BM98" s="136"/>
    </row>
    <row r="99" spans="2:65" s="1" customFormat="1" ht="18" customHeight="1">
      <c r="B99" s="34"/>
      <c r="C99" s="35"/>
      <c r="D99" s="182" t="s">
        <v>116</v>
      </c>
      <c r="E99" s="183"/>
      <c r="F99" s="183"/>
      <c r="G99" s="183"/>
      <c r="H99" s="183"/>
      <c r="I99" s="35"/>
      <c r="J99" s="35"/>
      <c r="K99" s="35"/>
      <c r="L99" s="35"/>
      <c r="M99" s="35"/>
      <c r="N99" s="184">
        <f>ROUND(N87*T99,2)</f>
        <v>0</v>
      </c>
      <c r="O99" s="185"/>
      <c r="P99" s="185"/>
      <c r="Q99" s="185"/>
      <c r="R99" s="36"/>
      <c r="S99" s="136"/>
      <c r="T99" s="137"/>
      <c r="U99" s="138" t="s">
        <v>43</v>
      </c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36"/>
      <c r="AI99" s="136"/>
      <c r="AJ99" s="136"/>
      <c r="AK99" s="136"/>
      <c r="AL99" s="136"/>
      <c r="AM99" s="136"/>
      <c r="AN99" s="136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9" t="s">
        <v>113</v>
      </c>
      <c r="AZ99" s="136"/>
      <c r="BA99" s="136"/>
      <c r="BB99" s="136"/>
      <c r="BC99" s="136"/>
      <c r="BD99" s="136"/>
      <c r="BE99" s="140">
        <f t="shared" si="0"/>
        <v>0</v>
      </c>
      <c r="BF99" s="140">
        <f t="shared" si="1"/>
        <v>0</v>
      </c>
      <c r="BG99" s="140">
        <f t="shared" si="2"/>
        <v>0</v>
      </c>
      <c r="BH99" s="140">
        <f t="shared" si="3"/>
        <v>0</v>
      </c>
      <c r="BI99" s="140">
        <f t="shared" si="4"/>
        <v>0</v>
      </c>
      <c r="BJ99" s="139" t="s">
        <v>114</v>
      </c>
      <c r="BK99" s="136"/>
      <c r="BL99" s="136"/>
      <c r="BM99" s="136"/>
    </row>
    <row r="100" spans="2:65" s="1" customFormat="1" ht="18" customHeight="1">
      <c r="B100" s="34"/>
      <c r="C100" s="35"/>
      <c r="D100" s="182" t="s">
        <v>117</v>
      </c>
      <c r="E100" s="183"/>
      <c r="F100" s="183"/>
      <c r="G100" s="183"/>
      <c r="H100" s="183"/>
      <c r="I100" s="35"/>
      <c r="J100" s="35"/>
      <c r="K100" s="35"/>
      <c r="L100" s="35"/>
      <c r="M100" s="35"/>
      <c r="N100" s="184">
        <f>ROUND(N87*T100,2)</f>
        <v>0</v>
      </c>
      <c r="O100" s="185"/>
      <c r="P100" s="185"/>
      <c r="Q100" s="185"/>
      <c r="R100" s="36"/>
      <c r="S100" s="136"/>
      <c r="T100" s="137"/>
      <c r="U100" s="138" t="s">
        <v>43</v>
      </c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6"/>
      <c r="AI100" s="136"/>
      <c r="AJ100" s="136"/>
      <c r="AK100" s="136"/>
      <c r="AL100" s="136"/>
      <c r="AM100" s="136"/>
      <c r="AN100" s="136"/>
      <c r="AO100" s="136"/>
      <c r="AP100" s="136"/>
      <c r="AQ100" s="136"/>
      <c r="AR100" s="136"/>
      <c r="AS100" s="136"/>
      <c r="AT100" s="136"/>
      <c r="AU100" s="136"/>
      <c r="AV100" s="136"/>
      <c r="AW100" s="136"/>
      <c r="AX100" s="136"/>
      <c r="AY100" s="139" t="s">
        <v>113</v>
      </c>
      <c r="AZ100" s="136"/>
      <c r="BA100" s="136"/>
      <c r="BB100" s="136"/>
      <c r="BC100" s="136"/>
      <c r="BD100" s="136"/>
      <c r="BE100" s="140">
        <f t="shared" si="0"/>
        <v>0</v>
      </c>
      <c r="BF100" s="140">
        <f t="shared" si="1"/>
        <v>0</v>
      </c>
      <c r="BG100" s="140">
        <f t="shared" si="2"/>
        <v>0</v>
      </c>
      <c r="BH100" s="140">
        <f t="shared" si="3"/>
        <v>0</v>
      </c>
      <c r="BI100" s="140">
        <f t="shared" si="4"/>
        <v>0</v>
      </c>
      <c r="BJ100" s="139" t="s">
        <v>114</v>
      </c>
      <c r="BK100" s="136"/>
      <c r="BL100" s="136"/>
      <c r="BM100" s="136"/>
    </row>
    <row r="101" spans="2:65" s="1" customFormat="1" ht="18" customHeight="1">
      <c r="B101" s="34"/>
      <c r="C101" s="35"/>
      <c r="D101" s="182" t="s">
        <v>118</v>
      </c>
      <c r="E101" s="183"/>
      <c r="F101" s="183"/>
      <c r="G101" s="183"/>
      <c r="H101" s="183"/>
      <c r="I101" s="35"/>
      <c r="J101" s="35"/>
      <c r="K101" s="35"/>
      <c r="L101" s="35"/>
      <c r="M101" s="35"/>
      <c r="N101" s="184">
        <f>ROUND(N87*T101,2)</f>
        <v>0</v>
      </c>
      <c r="O101" s="185"/>
      <c r="P101" s="185"/>
      <c r="Q101" s="185"/>
      <c r="R101" s="36"/>
      <c r="S101" s="136"/>
      <c r="T101" s="137"/>
      <c r="U101" s="138" t="s">
        <v>43</v>
      </c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9" t="s">
        <v>113</v>
      </c>
      <c r="AZ101" s="136"/>
      <c r="BA101" s="136"/>
      <c r="BB101" s="136"/>
      <c r="BC101" s="136"/>
      <c r="BD101" s="136"/>
      <c r="BE101" s="140">
        <f t="shared" si="0"/>
        <v>0</v>
      </c>
      <c r="BF101" s="140">
        <f t="shared" si="1"/>
        <v>0</v>
      </c>
      <c r="BG101" s="140">
        <f t="shared" si="2"/>
        <v>0</v>
      </c>
      <c r="BH101" s="140">
        <f t="shared" si="3"/>
        <v>0</v>
      </c>
      <c r="BI101" s="140">
        <f t="shared" si="4"/>
        <v>0</v>
      </c>
      <c r="BJ101" s="139" t="s">
        <v>114</v>
      </c>
      <c r="BK101" s="136"/>
      <c r="BL101" s="136"/>
      <c r="BM101" s="136"/>
    </row>
    <row r="102" spans="2:65" s="1" customFormat="1" ht="18" customHeight="1">
      <c r="B102" s="34"/>
      <c r="C102" s="35"/>
      <c r="D102" s="100" t="s">
        <v>119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84">
        <f>ROUND(N87*T102,2)</f>
        <v>0</v>
      </c>
      <c r="O102" s="185"/>
      <c r="P102" s="185"/>
      <c r="Q102" s="185"/>
      <c r="R102" s="36"/>
      <c r="S102" s="136"/>
      <c r="T102" s="141"/>
      <c r="U102" s="142" t="s">
        <v>43</v>
      </c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  <c r="AW102" s="136"/>
      <c r="AX102" s="136"/>
      <c r="AY102" s="139" t="s">
        <v>120</v>
      </c>
      <c r="AZ102" s="136"/>
      <c r="BA102" s="136"/>
      <c r="BB102" s="136"/>
      <c r="BC102" s="136"/>
      <c r="BD102" s="136"/>
      <c r="BE102" s="140">
        <f t="shared" si="0"/>
        <v>0</v>
      </c>
      <c r="BF102" s="140">
        <f t="shared" si="1"/>
        <v>0</v>
      </c>
      <c r="BG102" s="140">
        <f t="shared" si="2"/>
        <v>0</v>
      </c>
      <c r="BH102" s="140">
        <f t="shared" si="3"/>
        <v>0</v>
      </c>
      <c r="BI102" s="140">
        <f t="shared" si="4"/>
        <v>0</v>
      </c>
      <c r="BJ102" s="139" t="s">
        <v>114</v>
      </c>
      <c r="BK102" s="136"/>
      <c r="BL102" s="136"/>
      <c r="BM102" s="136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3"/>
      <c r="U103" s="123"/>
    </row>
    <row r="104" spans="2:65" s="1" customFormat="1" ht="29.25" customHeight="1">
      <c r="B104" s="34"/>
      <c r="C104" s="111" t="s">
        <v>91</v>
      </c>
      <c r="D104" s="112"/>
      <c r="E104" s="112"/>
      <c r="F104" s="112"/>
      <c r="G104" s="112"/>
      <c r="H104" s="112"/>
      <c r="I104" s="112"/>
      <c r="J104" s="112"/>
      <c r="K104" s="112"/>
      <c r="L104" s="179">
        <f>ROUND(SUM(N87+N96),2)</f>
        <v>0</v>
      </c>
      <c r="M104" s="179"/>
      <c r="N104" s="179"/>
      <c r="O104" s="179"/>
      <c r="P104" s="179"/>
      <c r="Q104" s="179"/>
      <c r="R104" s="36"/>
      <c r="T104" s="123"/>
      <c r="U104" s="123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3"/>
      <c r="U105" s="123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94" t="s">
        <v>121</v>
      </c>
      <c r="D110" s="247"/>
      <c r="E110" s="247"/>
      <c r="F110" s="247"/>
      <c r="G110" s="247"/>
      <c r="H110" s="247"/>
      <c r="I110" s="247"/>
      <c r="J110" s="247"/>
      <c r="K110" s="247"/>
      <c r="L110" s="247"/>
      <c r="M110" s="247"/>
      <c r="N110" s="247"/>
      <c r="O110" s="247"/>
      <c r="P110" s="247"/>
      <c r="Q110" s="247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6.950000000000003" customHeight="1">
      <c r="B112" s="34"/>
      <c r="C112" s="68" t="s">
        <v>17</v>
      </c>
      <c r="D112" s="35"/>
      <c r="E112" s="35"/>
      <c r="F112" s="196" t="str">
        <f>F6</f>
        <v>Športova hala Trebišov- oprava strechy nad fitnes centrom</v>
      </c>
      <c r="G112" s="247"/>
      <c r="H112" s="247"/>
      <c r="I112" s="247"/>
      <c r="J112" s="247"/>
      <c r="K112" s="247"/>
      <c r="L112" s="247"/>
      <c r="M112" s="247"/>
      <c r="N112" s="247"/>
      <c r="O112" s="247"/>
      <c r="P112" s="247"/>
      <c r="Q112" s="35"/>
      <c r="R112" s="36"/>
    </row>
    <row r="113" spans="2:65" s="1" customFormat="1" ht="6.95" customHeight="1">
      <c r="B113" s="34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6"/>
    </row>
    <row r="114" spans="2:65" s="1" customFormat="1" ht="18" customHeight="1">
      <c r="B114" s="34"/>
      <c r="C114" s="29" t="s">
        <v>22</v>
      </c>
      <c r="D114" s="35"/>
      <c r="E114" s="35"/>
      <c r="F114" s="27" t="str">
        <f>F8</f>
        <v>Trebišov</v>
      </c>
      <c r="G114" s="35"/>
      <c r="H114" s="35"/>
      <c r="I114" s="35"/>
      <c r="J114" s="35"/>
      <c r="K114" s="29" t="s">
        <v>24</v>
      </c>
      <c r="L114" s="35"/>
      <c r="M114" s="248" t="str">
        <f>IF(O8="","",O8)</f>
        <v/>
      </c>
      <c r="N114" s="248"/>
      <c r="O114" s="248"/>
      <c r="P114" s="248"/>
      <c r="Q114" s="35"/>
      <c r="R114" s="36"/>
    </row>
    <row r="115" spans="2:65" s="1" customFormat="1" ht="6.95" customHeight="1"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</row>
    <row r="116" spans="2:65" s="1" customFormat="1" ht="15">
      <c r="B116" s="34"/>
      <c r="C116" s="29" t="s">
        <v>25</v>
      </c>
      <c r="D116" s="35"/>
      <c r="E116" s="35"/>
      <c r="F116" s="27" t="str">
        <f>E11</f>
        <v xml:space="preserve">Mesto Trebišov </v>
      </c>
      <c r="G116" s="35"/>
      <c r="H116" s="35"/>
      <c r="I116" s="35"/>
      <c r="J116" s="35"/>
      <c r="K116" s="29" t="s">
        <v>31</v>
      </c>
      <c r="L116" s="35"/>
      <c r="M116" s="216" t="str">
        <f>E17</f>
        <v xml:space="preserve"> </v>
      </c>
      <c r="N116" s="216"/>
      <c r="O116" s="216"/>
      <c r="P116" s="216"/>
      <c r="Q116" s="216"/>
      <c r="R116" s="36"/>
    </row>
    <row r="117" spans="2:65" s="1" customFormat="1" ht="14.45" customHeight="1">
      <c r="B117" s="34"/>
      <c r="C117" s="29" t="s">
        <v>29</v>
      </c>
      <c r="D117" s="35"/>
      <c r="E117" s="35"/>
      <c r="F117" s="27" t="str">
        <f>IF(E14="","",E14)</f>
        <v>Vyplň údaj</v>
      </c>
      <c r="G117" s="35"/>
      <c r="H117" s="35"/>
      <c r="I117" s="35"/>
      <c r="J117" s="35"/>
      <c r="K117" s="29" t="s">
        <v>35</v>
      </c>
      <c r="L117" s="35"/>
      <c r="M117" s="216" t="str">
        <f>E20</f>
        <v xml:space="preserve"> </v>
      </c>
      <c r="N117" s="216"/>
      <c r="O117" s="216"/>
      <c r="P117" s="216"/>
      <c r="Q117" s="216"/>
      <c r="R117" s="36"/>
    </row>
    <row r="118" spans="2:65" s="1" customFormat="1" ht="10.35" customHeight="1"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6"/>
    </row>
    <row r="119" spans="2:65" s="8" customFormat="1" ht="29.25" customHeight="1">
      <c r="B119" s="143"/>
      <c r="C119" s="144" t="s">
        <v>122</v>
      </c>
      <c r="D119" s="145" t="s">
        <v>123</v>
      </c>
      <c r="E119" s="145" t="s">
        <v>58</v>
      </c>
      <c r="F119" s="249" t="s">
        <v>124</v>
      </c>
      <c r="G119" s="249"/>
      <c r="H119" s="249"/>
      <c r="I119" s="249"/>
      <c r="J119" s="145" t="s">
        <v>125</v>
      </c>
      <c r="K119" s="145" t="s">
        <v>126</v>
      </c>
      <c r="L119" s="249" t="s">
        <v>127</v>
      </c>
      <c r="M119" s="249"/>
      <c r="N119" s="249" t="s">
        <v>101</v>
      </c>
      <c r="O119" s="249"/>
      <c r="P119" s="249"/>
      <c r="Q119" s="250"/>
      <c r="R119" s="146"/>
      <c r="T119" s="79" t="s">
        <v>128</v>
      </c>
      <c r="U119" s="80" t="s">
        <v>40</v>
      </c>
      <c r="V119" s="80" t="s">
        <v>129</v>
      </c>
      <c r="W119" s="80" t="s">
        <v>130</v>
      </c>
      <c r="X119" s="80" t="s">
        <v>131</v>
      </c>
      <c r="Y119" s="80" t="s">
        <v>132</v>
      </c>
      <c r="Z119" s="80" t="s">
        <v>133</v>
      </c>
      <c r="AA119" s="81" t="s">
        <v>134</v>
      </c>
    </row>
    <row r="120" spans="2:65" s="1" customFormat="1" ht="29.25" customHeight="1">
      <c r="B120" s="34"/>
      <c r="C120" s="83" t="s">
        <v>98</v>
      </c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229">
        <f>BK120</f>
        <v>0</v>
      </c>
      <c r="O120" s="230"/>
      <c r="P120" s="230"/>
      <c r="Q120" s="230"/>
      <c r="R120" s="36"/>
      <c r="T120" s="82"/>
      <c r="U120" s="50"/>
      <c r="V120" s="50"/>
      <c r="W120" s="147">
        <f>W121+W145+W150</f>
        <v>0</v>
      </c>
      <c r="X120" s="50"/>
      <c r="Y120" s="147">
        <f>Y121+Y145+Y150</f>
        <v>3.1117742699999997</v>
      </c>
      <c r="Z120" s="50"/>
      <c r="AA120" s="148">
        <f>AA121+AA145+AA150</f>
        <v>1.1802760000000001</v>
      </c>
      <c r="AT120" s="18" t="s">
        <v>75</v>
      </c>
      <c r="AU120" s="18" t="s">
        <v>103</v>
      </c>
      <c r="BK120" s="149">
        <f>BK121+BK145+BK150</f>
        <v>0</v>
      </c>
    </row>
    <row r="121" spans="2:65" s="9" customFormat="1" ht="37.35" customHeight="1">
      <c r="B121" s="150"/>
      <c r="C121" s="151"/>
      <c r="D121" s="152" t="s">
        <v>104</v>
      </c>
      <c r="E121" s="152"/>
      <c r="F121" s="152"/>
      <c r="G121" s="152"/>
      <c r="H121" s="152"/>
      <c r="I121" s="152"/>
      <c r="J121" s="152"/>
      <c r="K121" s="152"/>
      <c r="L121" s="152"/>
      <c r="M121" s="152"/>
      <c r="N121" s="231">
        <f>BK121</f>
        <v>0</v>
      </c>
      <c r="O121" s="232"/>
      <c r="P121" s="232"/>
      <c r="Q121" s="232"/>
      <c r="R121" s="153"/>
      <c r="T121" s="154"/>
      <c r="U121" s="151"/>
      <c r="V121" s="151"/>
      <c r="W121" s="155">
        <f>W122+W136+W141</f>
        <v>0</v>
      </c>
      <c r="X121" s="151"/>
      <c r="Y121" s="155">
        <f>Y122+Y136+Y141</f>
        <v>3.1032242699999997</v>
      </c>
      <c r="Z121" s="151"/>
      <c r="AA121" s="156">
        <f>AA122+AA136+AA141</f>
        <v>1.1802760000000001</v>
      </c>
      <c r="AR121" s="157" t="s">
        <v>114</v>
      </c>
      <c r="AT121" s="158" t="s">
        <v>75</v>
      </c>
      <c r="AU121" s="158" t="s">
        <v>76</v>
      </c>
      <c r="AY121" s="157" t="s">
        <v>135</v>
      </c>
      <c r="BK121" s="159">
        <f>BK122+BK136+BK141</f>
        <v>0</v>
      </c>
    </row>
    <row r="122" spans="2:65" s="9" customFormat="1" ht="19.899999999999999" customHeight="1">
      <c r="B122" s="150"/>
      <c r="C122" s="151"/>
      <c r="D122" s="160" t="s">
        <v>105</v>
      </c>
      <c r="E122" s="160"/>
      <c r="F122" s="160"/>
      <c r="G122" s="160"/>
      <c r="H122" s="160"/>
      <c r="I122" s="160"/>
      <c r="J122" s="160"/>
      <c r="K122" s="160"/>
      <c r="L122" s="160"/>
      <c r="M122" s="160"/>
      <c r="N122" s="233">
        <f>BK122</f>
        <v>0</v>
      </c>
      <c r="O122" s="234"/>
      <c r="P122" s="234"/>
      <c r="Q122" s="234"/>
      <c r="R122" s="153"/>
      <c r="T122" s="154"/>
      <c r="U122" s="151"/>
      <c r="V122" s="151"/>
      <c r="W122" s="155">
        <f>SUM(W123:W135)</f>
        <v>0</v>
      </c>
      <c r="X122" s="151"/>
      <c r="Y122" s="155">
        <f>SUM(Y123:Y135)</f>
        <v>1.7083386700000001</v>
      </c>
      <c r="Z122" s="151"/>
      <c r="AA122" s="156">
        <f>SUM(AA123:AA135)</f>
        <v>0.75187599999999999</v>
      </c>
      <c r="AR122" s="157" t="s">
        <v>114</v>
      </c>
      <c r="AT122" s="158" t="s">
        <v>75</v>
      </c>
      <c r="AU122" s="158" t="s">
        <v>81</v>
      </c>
      <c r="AY122" s="157" t="s">
        <v>135</v>
      </c>
      <c r="BK122" s="159">
        <f>SUM(BK123:BK135)</f>
        <v>0</v>
      </c>
    </row>
    <row r="123" spans="2:65" s="1" customFormat="1" ht="25.5" customHeight="1">
      <c r="B123" s="34"/>
      <c r="C123" s="161" t="s">
        <v>81</v>
      </c>
      <c r="D123" s="161" t="s">
        <v>136</v>
      </c>
      <c r="E123" s="162" t="s">
        <v>137</v>
      </c>
      <c r="F123" s="241" t="s">
        <v>138</v>
      </c>
      <c r="G123" s="241"/>
      <c r="H123" s="241"/>
      <c r="I123" s="241"/>
      <c r="J123" s="163" t="s">
        <v>139</v>
      </c>
      <c r="K123" s="164">
        <v>425.30799999999999</v>
      </c>
      <c r="L123" s="227">
        <v>0</v>
      </c>
      <c r="M123" s="242"/>
      <c r="N123" s="228">
        <f t="shared" ref="N123:N135" si="5">ROUND(L123*K123,3)</f>
        <v>0</v>
      </c>
      <c r="O123" s="228"/>
      <c r="P123" s="228"/>
      <c r="Q123" s="228"/>
      <c r="R123" s="36"/>
      <c r="T123" s="166" t="s">
        <v>20</v>
      </c>
      <c r="U123" s="43" t="s">
        <v>43</v>
      </c>
      <c r="V123" s="35"/>
      <c r="W123" s="167">
        <f t="shared" ref="W123:W135" si="6">V123*K123</f>
        <v>0</v>
      </c>
      <c r="X123" s="167">
        <v>0</v>
      </c>
      <c r="Y123" s="167">
        <f t="shared" ref="Y123:Y135" si="7">X123*K123</f>
        <v>0</v>
      </c>
      <c r="Z123" s="167">
        <v>0</v>
      </c>
      <c r="AA123" s="168">
        <f t="shared" ref="AA123:AA135" si="8">Z123*K123</f>
        <v>0</v>
      </c>
      <c r="AR123" s="18" t="s">
        <v>140</v>
      </c>
      <c r="AT123" s="18" t="s">
        <v>136</v>
      </c>
      <c r="AU123" s="18" t="s">
        <v>114</v>
      </c>
      <c r="AY123" s="18" t="s">
        <v>135</v>
      </c>
      <c r="BE123" s="104">
        <f t="shared" ref="BE123:BE135" si="9">IF(U123="základná",N123,0)</f>
        <v>0</v>
      </c>
      <c r="BF123" s="104">
        <f t="shared" ref="BF123:BF135" si="10">IF(U123="znížená",N123,0)</f>
        <v>0</v>
      </c>
      <c r="BG123" s="104">
        <f t="shared" ref="BG123:BG135" si="11">IF(U123="zákl. prenesená",N123,0)</f>
        <v>0</v>
      </c>
      <c r="BH123" s="104">
        <f t="shared" ref="BH123:BH135" si="12">IF(U123="zníž. prenesená",N123,0)</f>
        <v>0</v>
      </c>
      <c r="BI123" s="104">
        <f t="shared" ref="BI123:BI135" si="13">IF(U123="nulová",N123,0)</f>
        <v>0</v>
      </c>
      <c r="BJ123" s="18" t="s">
        <v>114</v>
      </c>
      <c r="BK123" s="169">
        <f t="shared" ref="BK123:BK135" si="14">ROUND(L123*K123,3)</f>
        <v>0</v>
      </c>
      <c r="BL123" s="18" t="s">
        <v>140</v>
      </c>
      <c r="BM123" s="18" t="s">
        <v>141</v>
      </c>
    </row>
    <row r="124" spans="2:65" s="1" customFormat="1" ht="51" customHeight="1">
      <c r="B124" s="34"/>
      <c r="C124" s="170" t="s">
        <v>114</v>
      </c>
      <c r="D124" s="170" t="s">
        <v>142</v>
      </c>
      <c r="E124" s="171" t="s">
        <v>143</v>
      </c>
      <c r="F124" s="243" t="s">
        <v>144</v>
      </c>
      <c r="G124" s="243"/>
      <c r="H124" s="243"/>
      <c r="I124" s="243"/>
      <c r="J124" s="172" t="s">
        <v>139</v>
      </c>
      <c r="K124" s="173">
        <v>489.10399999999998</v>
      </c>
      <c r="L124" s="244">
        <v>0</v>
      </c>
      <c r="M124" s="245"/>
      <c r="N124" s="246">
        <f t="shared" si="5"/>
        <v>0</v>
      </c>
      <c r="O124" s="228"/>
      <c r="P124" s="228"/>
      <c r="Q124" s="228"/>
      <c r="R124" s="36"/>
      <c r="T124" s="166" t="s">
        <v>20</v>
      </c>
      <c r="U124" s="43" t="s">
        <v>43</v>
      </c>
      <c r="V124" s="35"/>
      <c r="W124" s="167">
        <f t="shared" si="6"/>
        <v>0</v>
      </c>
      <c r="X124" s="167">
        <v>2.9999999999999997E-4</v>
      </c>
      <c r="Y124" s="167">
        <f t="shared" si="7"/>
        <v>0.14673119999999998</v>
      </c>
      <c r="Z124" s="167">
        <v>0</v>
      </c>
      <c r="AA124" s="168">
        <f t="shared" si="8"/>
        <v>0</v>
      </c>
      <c r="AR124" s="18" t="s">
        <v>145</v>
      </c>
      <c r="AT124" s="18" t="s">
        <v>142</v>
      </c>
      <c r="AU124" s="18" t="s">
        <v>114</v>
      </c>
      <c r="AY124" s="18" t="s">
        <v>135</v>
      </c>
      <c r="BE124" s="104">
        <f t="shared" si="9"/>
        <v>0</v>
      </c>
      <c r="BF124" s="104">
        <f t="shared" si="10"/>
        <v>0</v>
      </c>
      <c r="BG124" s="104">
        <f t="shared" si="11"/>
        <v>0</v>
      </c>
      <c r="BH124" s="104">
        <f t="shared" si="12"/>
        <v>0</v>
      </c>
      <c r="BI124" s="104">
        <f t="shared" si="13"/>
        <v>0</v>
      </c>
      <c r="BJ124" s="18" t="s">
        <v>114</v>
      </c>
      <c r="BK124" s="169">
        <f t="shared" si="14"/>
        <v>0</v>
      </c>
      <c r="BL124" s="18" t="s">
        <v>140</v>
      </c>
      <c r="BM124" s="18" t="s">
        <v>146</v>
      </c>
    </row>
    <row r="125" spans="2:65" s="1" customFormat="1" ht="25.5" customHeight="1">
      <c r="B125" s="34"/>
      <c r="C125" s="161" t="s">
        <v>147</v>
      </c>
      <c r="D125" s="161" t="s">
        <v>136</v>
      </c>
      <c r="E125" s="162" t="s">
        <v>148</v>
      </c>
      <c r="F125" s="241" t="s">
        <v>149</v>
      </c>
      <c r="G125" s="241"/>
      <c r="H125" s="241"/>
      <c r="I125" s="241"/>
      <c r="J125" s="163" t="s">
        <v>139</v>
      </c>
      <c r="K125" s="164">
        <v>375.93799999999999</v>
      </c>
      <c r="L125" s="227">
        <v>0</v>
      </c>
      <c r="M125" s="242"/>
      <c r="N125" s="228">
        <f t="shared" si="5"/>
        <v>0</v>
      </c>
      <c r="O125" s="228"/>
      <c r="P125" s="228"/>
      <c r="Q125" s="228"/>
      <c r="R125" s="36"/>
      <c r="T125" s="166" t="s">
        <v>20</v>
      </c>
      <c r="U125" s="43" t="s">
        <v>43</v>
      </c>
      <c r="V125" s="35"/>
      <c r="W125" s="167">
        <f t="shared" si="6"/>
        <v>0</v>
      </c>
      <c r="X125" s="167">
        <v>0</v>
      </c>
      <c r="Y125" s="167">
        <f t="shared" si="7"/>
        <v>0</v>
      </c>
      <c r="Z125" s="167">
        <v>2E-3</v>
      </c>
      <c r="AA125" s="168">
        <f t="shared" si="8"/>
        <v>0.75187599999999999</v>
      </c>
      <c r="AR125" s="18" t="s">
        <v>140</v>
      </c>
      <c r="AT125" s="18" t="s">
        <v>136</v>
      </c>
      <c r="AU125" s="18" t="s">
        <v>114</v>
      </c>
      <c r="AY125" s="18" t="s">
        <v>135</v>
      </c>
      <c r="BE125" s="104">
        <f t="shared" si="9"/>
        <v>0</v>
      </c>
      <c r="BF125" s="104">
        <f t="shared" si="10"/>
        <v>0</v>
      </c>
      <c r="BG125" s="104">
        <f t="shared" si="11"/>
        <v>0</v>
      </c>
      <c r="BH125" s="104">
        <f t="shared" si="12"/>
        <v>0</v>
      </c>
      <c r="BI125" s="104">
        <f t="shared" si="13"/>
        <v>0</v>
      </c>
      <c r="BJ125" s="18" t="s">
        <v>114</v>
      </c>
      <c r="BK125" s="169">
        <f t="shared" si="14"/>
        <v>0</v>
      </c>
      <c r="BL125" s="18" t="s">
        <v>140</v>
      </c>
      <c r="BM125" s="18" t="s">
        <v>150</v>
      </c>
    </row>
    <row r="126" spans="2:65" s="1" customFormat="1" ht="38.25" customHeight="1">
      <c r="B126" s="34"/>
      <c r="C126" s="161" t="s">
        <v>151</v>
      </c>
      <c r="D126" s="161" t="s">
        <v>136</v>
      </c>
      <c r="E126" s="162" t="s">
        <v>152</v>
      </c>
      <c r="F126" s="241" t="s">
        <v>153</v>
      </c>
      <c r="G126" s="241"/>
      <c r="H126" s="241"/>
      <c r="I126" s="241"/>
      <c r="J126" s="163" t="s">
        <v>139</v>
      </c>
      <c r="K126" s="164">
        <v>425.30799999999999</v>
      </c>
      <c r="L126" s="227">
        <v>0</v>
      </c>
      <c r="M126" s="242"/>
      <c r="N126" s="228">
        <f t="shared" si="5"/>
        <v>0</v>
      </c>
      <c r="O126" s="228"/>
      <c r="P126" s="228"/>
      <c r="Q126" s="228"/>
      <c r="R126" s="36"/>
      <c r="T126" s="166" t="s">
        <v>20</v>
      </c>
      <c r="U126" s="43" t="s">
        <v>43</v>
      </c>
      <c r="V126" s="35"/>
      <c r="W126" s="167">
        <f t="shared" si="6"/>
        <v>0</v>
      </c>
      <c r="X126" s="167">
        <v>8.0000000000000007E-5</v>
      </c>
      <c r="Y126" s="167">
        <f t="shared" si="7"/>
        <v>3.4024640000000002E-2</v>
      </c>
      <c r="Z126" s="167">
        <v>0</v>
      </c>
      <c r="AA126" s="168">
        <f t="shared" si="8"/>
        <v>0</v>
      </c>
      <c r="AR126" s="18" t="s">
        <v>140</v>
      </c>
      <c r="AT126" s="18" t="s">
        <v>136</v>
      </c>
      <c r="AU126" s="18" t="s">
        <v>114</v>
      </c>
      <c r="AY126" s="18" t="s">
        <v>135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8" t="s">
        <v>114</v>
      </c>
      <c r="BK126" s="169">
        <f t="shared" si="14"/>
        <v>0</v>
      </c>
      <c r="BL126" s="18" t="s">
        <v>140</v>
      </c>
      <c r="BM126" s="18" t="s">
        <v>154</v>
      </c>
    </row>
    <row r="127" spans="2:65" s="1" customFormat="1" ht="16.5" customHeight="1">
      <c r="B127" s="34"/>
      <c r="C127" s="170" t="s">
        <v>155</v>
      </c>
      <c r="D127" s="170" t="s">
        <v>142</v>
      </c>
      <c r="E127" s="171" t="s">
        <v>156</v>
      </c>
      <c r="F127" s="243" t="s">
        <v>157</v>
      </c>
      <c r="G127" s="243"/>
      <c r="H127" s="243"/>
      <c r="I127" s="243"/>
      <c r="J127" s="172" t="s">
        <v>158</v>
      </c>
      <c r="K127" s="173">
        <v>2126.54</v>
      </c>
      <c r="L127" s="244">
        <v>0</v>
      </c>
      <c r="M127" s="245"/>
      <c r="N127" s="246">
        <f t="shared" si="5"/>
        <v>0</v>
      </c>
      <c r="O127" s="228"/>
      <c r="P127" s="228"/>
      <c r="Q127" s="228"/>
      <c r="R127" s="36"/>
      <c r="T127" s="166" t="s">
        <v>20</v>
      </c>
      <c r="U127" s="43" t="s">
        <v>43</v>
      </c>
      <c r="V127" s="35"/>
      <c r="W127" s="167">
        <f t="shared" si="6"/>
        <v>0</v>
      </c>
      <c r="X127" s="167">
        <v>1.4999999999999999E-4</v>
      </c>
      <c r="Y127" s="167">
        <f t="shared" si="7"/>
        <v>0.31898099999999996</v>
      </c>
      <c r="Z127" s="167">
        <v>0</v>
      </c>
      <c r="AA127" s="168">
        <f t="shared" si="8"/>
        <v>0</v>
      </c>
      <c r="AR127" s="18" t="s">
        <v>145</v>
      </c>
      <c r="AT127" s="18" t="s">
        <v>142</v>
      </c>
      <c r="AU127" s="18" t="s">
        <v>114</v>
      </c>
      <c r="AY127" s="18" t="s">
        <v>135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8" t="s">
        <v>114</v>
      </c>
      <c r="BK127" s="169">
        <f t="shared" si="14"/>
        <v>0</v>
      </c>
      <c r="BL127" s="18" t="s">
        <v>140</v>
      </c>
      <c r="BM127" s="18" t="s">
        <v>159</v>
      </c>
    </row>
    <row r="128" spans="2:65" s="1" customFormat="1" ht="38.25" customHeight="1">
      <c r="B128" s="34"/>
      <c r="C128" s="170" t="s">
        <v>160</v>
      </c>
      <c r="D128" s="170" t="s">
        <v>142</v>
      </c>
      <c r="E128" s="171" t="s">
        <v>161</v>
      </c>
      <c r="F128" s="243" t="s">
        <v>162</v>
      </c>
      <c r="G128" s="243"/>
      <c r="H128" s="243"/>
      <c r="I128" s="243"/>
      <c r="J128" s="172" t="s">
        <v>139</v>
      </c>
      <c r="K128" s="173">
        <v>467.839</v>
      </c>
      <c r="L128" s="244">
        <v>0</v>
      </c>
      <c r="M128" s="245"/>
      <c r="N128" s="246">
        <f t="shared" si="5"/>
        <v>0</v>
      </c>
      <c r="O128" s="228"/>
      <c r="P128" s="228"/>
      <c r="Q128" s="228"/>
      <c r="R128" s="36"/>
      <c r="T128" s="166" t="s">
        <v>20</v>
      </c>
      <c r="U128" s="43" t="s">
        <v>43</v>
      </c>
      <c r="V128" s="35"/>
      <c r="W128" s="167">
        <f t="shared" si="6"/>
        <v>0</v>
      </c>
      <c r="X128" s="167">
        <v>2.2699999999999999E-3</v>
      </c>
      <c r="Y128" s="167">
        <f t="shared" si="7"/>
        <v>1.06199453</v>
      </c>
      <c r="Z128" s="167">
        <v>0</v>
      </c>
      <c r="AA128" s="168">
        <f t="shared" si="8"/>
        <v>0</v>
      </c>
      <c r="AR128" s="18" t="s">
        <v>163</v>
      </c>
      <c r="AT128" s="18" t="s">
        <v>142</v>
      </c>
      <c r="AU128" s="18" t="s">
        <v>114</v>
      </c>
      <c r="AY128" s="18" t="s">
        <v>135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8" t="s">
        <v>114</v>
      </c>
      <c r="BK128" s="169">
        <f t="shared" si="14"/>
        <v>0</v>
      </c>
      <c r="BL128" s="18" t="s">
        <v>163</v>
      </c>
      <c r="BM128" s="18" t="s">
        <v>164</v>
      </c>
    </row>
    <row r="129" spans="2:65" s="1" customFormat="1" ht="38.25" customHeight="1">
      <c r="B129" s="34"/>
      <c r="C129" s="161" t="s">
        <v>165</v>
      </c>
      <c r="D129" s="161" t="s">
        <v>136</v>
      </c>
      <c r="E129" s="162" t="s">
        <v>166</v>
      </c>
      <c r="F129" s="241" t="s">
        <v>167</v>
      </c>
      <c r="G129" s="241"/>
      <c r="H129" s="241"/>
      <c r="I129" s="241"/>
      <c r="J129" s="163" t="s">
        <v>168</v>
      </c>
      <c r="K129" s="164">
        <v>161.17500000000001</v>
      </c>
      <c r="L129" s="227">
        <v>0</v>
      </c>
      <c r="M129" s="242"/>
      <c r="N129" s="228">
        <f t="shared" si="5"/>
        <v>0</v>
      </c>
      <c r="O129" s="228"/>
      <c r="P129" s="228"/>
      <c r="Q129" s="228"/>
      <c r="R129" s="36"/>
      <c r="T129" s="166" t="s">
        <v>20</v>
      </c>
      <c r="U129" s="43" t="s">
        <v>43</v>
      </c>
      <c r="V129" s="35"/>
      <c r="W129" s="167">
        <f t="shared" si="6"/>
        <v>0</v>
      </c>
      <c r="X129" s="167">
        <v>2.0000000000000002E-5</v>
      </c>
      <c r="Y129" s="167">
        <f t="shared" si="7"/>
        <v>3.2235000000000007E-3</v>
      </c>
      <c r="Z129" s="167">
        <v>0</v>
      </c>
      <c r="AA129" s="168">
        <f t="shared" si="8"/>
        <v>0</v>
      </c>
      <c r="AR129" s="18" t="s">
        <v>140</v>
      </c>
      <c r="AT129" s="18" t="s">
        <v>136</v>
      </c>
      <c r="AU129" s="18" t="s">
        <v>114</v>
      </c>
      <c r="AY129" s="18" t="s">
        <v>135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8" t="s">
        <v>114</v>
      </c>
      <c r="BK129" s="169">
        <f t="shared" si="14"/>
        <v>0</v>
      </c>
      <c r="BL129" s="18" t="s">
        <v>140</v>
      </c>
      <c r="BM129" s="18" t="s">
        <v>169</v>
      </c>
    </row>
    <row r="130" spans="2:65" s="1" customFormat="1" ht="16.5" customHeight="1">
      <c r="B130" s="34"/>
      <c r="C130" s="170" t="s">
        <v>170</v>
      </c>
      <c r="D130" s="170" t="s">
        <v>142</v>
      </c>
      <c r="E130" s="171" t="s">
        <v>171</v>
      </c>
      <c r="F130" s="243" t="s">
        <v>172</v>
      </c>
      <c r="G130" s="243"/>
      <c r="H130" s="243"/>
      <c r="I130" s="243"/>
      <c r="J130" s="172" t="s">
        <v>168</v>
      </c>
      <c r="K130" s="173">
        <v>169.23400000000001</v>
      </c>
      <c r="L130" s="244">
        <v>0</v>
      </c>
      <c r="M130" s="245"/>
      <c r="N130" s="246">
        <f t="shared" si="5"/>
        <v>0</v>
      </c>
      <c r="O130" s="228"/>
      <c r="P130" s="228"/>
      <c r="Q130" s="228"/>
      <c r="R130" s="36"/>
      <c r="T130" s="166" t="s">
        <v>20</v>
      </c>
      <c r="U130" s="43" t="s">
        <v>43</v>
      </c>
      <c r="V130" s="35"/>
      <c r="W130" s="167">
        <f t="shared" si="6"/>
        <v>0</v>
      </c>
      <c r="X130" s="167">
        <v>6.9999999999999999E-4</v>
      </c>
      <c r="Y130" s="167">
        <f t="shared" si="7"/>
        <v>0.11846380000000001</v>
      </c>
      <c r="Z130" s="167">
        <v>0</v>
      </c>
      <c r="AA130" s="168">
        <f t="shared" si="8"/>
        <v>0</v>
      </c>
      <c r="AR130" s="18" t="s">
        <v>145</v>
      </c>
      <c r="AT130" s="18" t="s">
        <v>142</v>
      </c>
      <c r="AU130" s="18" t="s">
        <v>114</v>
      </c>
      <c r="AY130" s="18" t="s">
        <v>135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8" t="s">
        <v>114</v>
      </c>
      <c r="BK130" s="169">
        <f t="shared" si="14"/>
        <v>0</v>
      </c>
      <c r="BL130" s="18" t="s">
        <v>140</v>
      </c>
      <c r="BM130" s="18" t="s">
        <v>173</v>
      </c>
    </row>
    <row r="131" spans="2:65" s="1" customFormat="1" ht="25.5" customHeight="1">
      <c r="B131" s="34"/>
      <c r="C131" s="161" t="s">
        <v>174</v>
      </c>
      <c r="D131" s="161" t="s">
        <v>136</v>
      </c>
      <c r="E131" s="162" t="s">
        <v>175</v>
      </c>
      <c r="F131" s="241" t="s">
        <v>176</v>
      </c>
      <c r="G131" s="241"/>
      <c r="H131" s="241"/>
      <c r="I131" s="241"/>
      <c r="J131" s="163" t="s">
        <v>158</v>
      </c>
      <c r="K131" s="164">
        <v>2</v>
      </c>
      <c r="L131" s="227">
        <v>0</v>
      </c>
      <c r="M131" s="242"/>
      <c r="N131" s="228">
        <f t="shared" si="5"/>
        <v>0</v>
      </c>
      <c r="O131" s="228"/>
      <c r="P131" s="228"/>
      <c r="Q131" s="228"/>
      <c r="R131" s="36"/>
      <c r="T131" s="166" t="s">
        <v>20</v>
      </c>
      <c r="U131" s="43" t="s">
        <v>43</v>
      </c>
      <c r="V131" s="35"/>
      <c r="W131" s="167">
        <f t="shared" si="6"/>
        <v>0</v>
      </c>
      <c r="X131" s="167">
        <v>6.9999999999999994E-5</v>
      </c>
      <c r="Y131" s="167">
        <f t="shared" si="7"/>
        <v>1.3999999999999999E-4</v>
      </c>
      <c r="Z131" s="167">
        <v>0</v>
      </c>
      <c r="AA131" s="168">
        <f t="shared" si="8"/>
        <v>0</v>
      </c>
      <c r="AR131" s="18" t="s">
        <v>140</v>
      </c>
      <c r="AT131" s="18" t="s">
        <v>136</v>
      </c>
      <c r="AU131" s="18" t="s">
        <v>114</v>
      </c>
      <c r="AY131" s="18" t="s">
        <v>135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8" t="s">
        <v>114</v>
      </c>
      <c r="BK131" s="169">
        <f t="shared" si="14"/>
        <v>0</v>
      </c>
      <c r="BL131" s="18" t="s">
        <v>140</v>
      </c>
      <c r="BM131" s="18" t="s">
        <v>177</v>
      </c>
    </row>
    <row r="132" spans="2:65" s="1" customFormat="1" ht="25.5" customHeight="1">
      <c r="B132" s="34"/>
      <c r="C132" s="170" t="s">
        <v>178</v>
      </c>
      <c r="D132" s="170" t="s">
        <v>142</v>
      </c>
      <c r="E132" s="171" t="s">
        <v>179</v>
      </c>
      <c r="F132" s="243" t="s">
        <v>180</v>
      </c>
      <c r="G132" s="243"/>
      <c r="H132" s="243"/>
      <c r="I132" s="243"/>
      <c r="J132" s="172" t="s">
        <v>158</v>
      </c>
      <c r="K132" s="173">
        <v>2</v>
      </c>
      <c r="L132" s="244">
        <v>0</v>
      </c>
      <c r="M132" s="245"/>
      <c r="N132" s="246">
        <f t="shared" si="5"/>
        <v>0</v>
      </c>
      <c r="O132" s="228"/>
      <c r="P132" s="228"/>
      <c r="Q132" s="228"/>
      <c r="R132" s="36"/>
      <c r="T132" s="166" t="s">
        <v>20</v>
      </c>
      <c r="U132" s="43" t="s">
        <v>43</v>
      </c>
      <c r="V132" s="35"/>
      <c r="W132" s="167">
        <f t="shared" si="6"/>
        <v>0</v>
      </c>
      <c r="X132" s="167">
        <v>1.34E-3</v>
      </c>
      <c r="Y132" s="167">
        <f t="shared" si="7"/>
        <v>2.6800000000000001E-3</v>
      </c>
      <c r="Z132" s="167">
        <v>0</v>
      </c>
      <c r="AA132" s="168">
        <f t="shared" si="8"/>
        <v>0</v>
      </c>
      <c r="AR132" s="18" t="s">
        <v>145</v>
      </c>
      <c r="AT132" s="18" t="s">
        <v>142</v>
      </c>
      <c r="AU132" s="18" t="s">
        <v>114</v>
      </c>
      <c r="AY132" s="18" t="s">
        <v>135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8" t="s">
        <v>114</v>
      </c>
      <c r="BK132" s="169">
        <f t="shared" si="14"/>
        <v>0</v>
      </c>
      <c r="BL132" s="18" t="s">
        <v>140</v>
      </c>
      <c r="BM132" s="18" t="s">
        <v>181</v>
      </c>
    </row>
    <row r="133" spans="2:65" s="1" customFormat="1" ht="25.5" customHeight="1">
      <c r="B133" s="34"/>
      <c r="C133" s="161" t="s">
        <v>182</v>
      </c>
      <c r="D133" s="161" t="s">
        <v>136</v>
      </c>
      <c r="E133" s="162" t="s">
        <v>183</v>
      </c>
      <c r="F133" s="241" t="s">
        <v>184</v>
      </c>
      <c r="G133" s="241"/>
      <c r="H133" s="241"/>
      <c r="I133" s="241"/>
      <c r="J133" s="163" t="s">
        <v>158</v>
      </c>
      <c r="K133" s="164">
        <v>10</v>
      </c>
      <c r="L133" s="227">
        <v>0</v>
      </c>
      <c r="M133" s="242"/>
      <c r="N133" s="228">
        <f t="shared" si="5"/>
        <v>0</v>
      </c>
      <c r="O133" s="228"/>
      <c r="P133" s="228"/>
      <c r="Q133" s="228"/>
      <c r="R133" s="36"/>
      <c r="T133" s="166" t="s">
        <v>20</v>
      </c>
      <c r="U133" s="43" t="s">
        <v>43</v>
      </c>
      <c r="V133" s="35"/>
      <c r="W133" s="167">
        <f t="shared" si="6"/>
        <v>0</v>
      </c>
      <c r="X133" s="167">
        <v>1.81E-3</v>
      </c>
      <c r="Y133" s="167">
        <f t="shared" si="7"/>
        <v>1.8099999999999998E-2</v>
      </c>
      <c r="Z133" s="167">
        <v>0</v>
      </c>
      <c r="AA133" s="168">
        <f t="shared" si="8"/>
        <v>0</v>
      </c>
      <c r="AR133" s="18" t="s">
        <v>140</v>
      </c>
      <c r="AT133" s="18" t="s">
        <v>136</v>
      </c>
      <c r="AU133" s="18" t="s">
        <v>114</v>
      </c>
      <c r="AY133" s="18" t="s">
        <v>135</v>
      </c>
      <c r="BE133" s="104">
        <f t="shared" si="9"/>
        <v>0</v>
      </c>
      <c r="BF133" s="104">
        <f t="shared" si="10"/>
        <v>0</v>
      </c>
      <c r="BG133" s="104">
        <f t="shared" si="11"/>
        <v>0</v>
      </c>
      <c r="BH133" s="104">
        <f t="shared" si="12"/>
        <v>0</v>
      </c>
      <c r="BI133" s="104">
        <f t="shared" si="13"/>
        <v>0</v>
      </c>
      <c r="BJ133" s="18" t="s">
        <v>114</v>
      </c>
      <c r="BK133" s="169">
        <f t="shared" si="14"/>
        <v>0</v>
      </c>
      <c r="BL133" s="18" t="s">
        <v>140</v>
      </c>
      <c r="BM133" s="18" t="s">
        <v>185</v>
      </c>
    </row>
    <row r="134" spans="2:65" s="1" customFormat="1" ht="25.5" customHeight="1">
      <c r="B134" s="34"/>
      <c r="C134" s="170" t="s">
        <v>186</v>
      </c>
      <c r="D134" s="170" t="s">
        <v>142</v>
      </c>
      <c r="E134" s="171" t="s">
        <v>187</v>
      </c>
      <c r="F134" s="243" t="s">
        <v>188</v>
      </c>
      <c r="G134" s="243"/>
      <c r="H134" s="243"/>
      <c r="I134" s="243"/>
      <c r="J134" s="172" t="s">
        <v>158</v>
      </c>
      <c r="K134" s="173">
        <v>10</v>
      </c>
      <c r="L134" s="244">
        <v>0</v>
      </c>
      <c r="M134" s="245"/>
      <c r="N134" s="246">
        <f t="shared" si="5"/>
        <v>0</v>
      </c>
      <c r="O134" s="228"/>
      <c r="P134" s="228"/>
      <c r="Q134" s="228"/>
      <c r="R134" s="36"/>
      <c r="T134" s="166" t="s">
        <v>20</v>
      </c>
      <c r="U134" s="43" t="s">
        <v>43</v>
      </c>
      <c r="V134" s="35"/>
      <c r="W134" s="167">
        <f t="shared" si="6"/>
        <v>0</v>
      </c>
      <c r="X134" s="167">
        <v>4.0000000000000002E-4</v>
      </c>
      <c r="Y134" s="167">
        <f t="shared" si="7"/>
        <v>4.0000000000000001E-3</v>
      </c>
      <c r="Z134" s="167">
        <v>0</v>
      </c>
      <c r="AA134" s="168">
        <f t="shared" si="8"/>
        <v>0</v>
      </c>
      <c r="AR134" s="18" t="s">
        <v>145</v>
      </c>
      <c r="AT134" s="18" t="s">
        <v>142</v>
      </c>
      <c r="AU134" s="18" t="s">
        <v>114</v>
      </c>
      <c r="AY134" s="18" t="s">
        <v>135</v>
      </c>
      <c r="BE134" s="104">
        <f t="shared" si="9"/>
        <v>0</v>
      </c>
      <c r="BF134" s="104">
        <f t="shared" si="10"/>
        <v>0</v>
      </c>
      <c r="BG134" s="104">
        <f t="shared" si="11"/>
        <v>0</v>
      </c>
      <c r="BH134" s="104">
        <f t="shared" si="12"/>
        <v>0</v>
      </c>
      <c r="BI134" s="104">
        <f t="shared" si="13"/>
        <v>0</v>
      </c>
      <c r="BJ134" s="18" t="s">
        <v>114</v>
      </c>
      <c r="BK134" s="169">
        <f t="shared" si="14"/>
        <v>0</v>
      </c>
      <c r="BL134" s="18" t="s">
        <v>140</v>
      </c>
      <c r="BM134" s="18" t="s">
        <v>189</v>
      </c>
    </row>
    <row r="135" spans="2:65" s="1" customFormat="1" ht="25.5" customHeight="1">
      <c r="B135" s="34"/>
      <c r="C135" s="161" t="s">
        <v>190</v>
      </c>
      <c r="D135" s="161" t="s">
        <v>136</v>
      </c>
      <c r="E135" s="162" t="s">
        <v>191</v>
      </c>
      <c r="F135" s="241" t="s">
        <v>192</v>
      </c>
      <c r="G135" s="241"/>
      <c r="H135" s="241"/>
      <c r="I135" s="241"/>
      <c r="J135" s="163" t="s">
        <v>193</v>
      </c>
      <c r="K135" s="165">
        <v>0</v>
      </c>
      <c r="L135" s="227">
        <v>0</v>
      </c>
      <c r="M135" s="242"/>
      <c r="N135" s="228">
        <f t="shared" si="5"/>
        <v>0</v>
      </c>
      <c r="O135" s="228"/>
      <c r="P135" s="228"/>
      <c r="Q135" s="228"/>
      <c r="R135" s="36"/>
      <c r="T135" s="166" t="s">
        <v>20</v>
      </c>
      <c r="U135" s="43" t="s">
        <v>43</v>
      </c>
      <c r="V135" s="35"/>
      <c r="W135" s="167">
        <f t="shared" si="6"/>
        <v>0</v>
      </c>
      <c r="X135" s="167">
        <v>0</v>
      </c>
      <c r="Y135" s="167">
        <f t="shared" si="7"/>
        <v>0</v>
      </c>
      <c r="Z135" s="167">
        <v>0</v>
      </c>
      <c r="AA135" s="168">
        <f t="shared" si="8"/>
        <v>0</v>
      </c>
      <c r="AR135" s="18" t="s">
        <v>140</v>
      </c>
      <c r="AT135" s="18" t="s">
        <v>136</v>
      </c>
      <c r="AU135" s="18" t="s">
        <v>114</v>
      </c>
      <c r="AY135" s="18" t="s">
        <v>135</v>
      </c>
      <c r="BE135" s="104">
        <f t="shared" si="9"/>
        <v>0</v>
      </c>
      <c r="BF135" s="104">
        <f t="shared" si="10"/>
        <v>0</v>
      </c>
      <c r="BG135" s="104">
        <f t="shared" si="11"/>
        <v>0</v>
      </c>
      <c r="BH135" s="104">
        <f t="shared" si="12"/>
        <v>0</v>
      </c>
      <c r="BI135" s="104">
        <f t="shared" si="13"/>
        <v>0</v>
      </c>
      <c r="BJ135" s="18" t="s">
        <v>114</v>
      </c>
      <c r="BK135" s="169">
        <f t="shared" si="14"/>
        <v>0</v>
      </c>
      <c r="BL135" s="18" t="s">
        <v>140</v>
      </c>
      <c r="BM135" s="18" t="s">
        <v>194</v>
      </c>
    </row>
    <row r="136" spans="2:65" s="9" customFormat="1" ht="29.85" customHeight="1">
      <c r="B136" s="150"/>
      <c r="C136" s="151"/>
      <c r="D136" s="160" t="s">
        <v>106</v>
      </c>
      <c r="E136" s="160"/>
      <c r="F136" s="160"/>
      <c r="G136" s="160"/>
      <c r="H136" s="160"/>
      <c r="I136" s="160"/>
      <c r="J136" s="160"/>
      <c r="K136" s="160"/>
      <c r="L136" s="160"/>
      <c r="M136" s="160"/>
      <c r="N136" s="235">
        <f>BK136</f>
        <v>0</v>
      </c>
      <c r="O136" s="236"/>
      <c r="P136" s="236"/>
      <c r="Q136" s="236"/>
      <c r="R136" s="153"/>
      <c r="T136" s="154"/>
      <c r="U136" s="151"/>
      <c r="V136" s="151"/>
      <c r="W136" s="155">
        <f>SUM(W137:W140)</f>
        <v>0</v>
      </c>
      <c r="X136" s="151"/>
      <c r="Y136" s="155">
        <f>SUM(Y137:Y140)</f>
        <v>1.0533480999999998</v>
      </c>
      <c r="Z136" s="151"/>
      <c r="AA136" s="156">
        <f>SUM(AA137:AA140)</f>
        <v>0</v>
      </c>
      <c r="AR136" s="157" t="s">
        <v>114</v>
      </c>
      <c r="AT136" s="158" t="s">
        <v>75</v>
      </c>
      <c r="AU136" s="158" t="s">
        <v>81</v>
      </c>
      <c r="AY136" s="157" t="s">
        <v>135</v>
      </c>
      <c r="BK136" s="159">
        <f>SUM(BK137:BK140)</f>
        <v>0</v>
      </c>
    </row>
    <row r="137" spans="2:65" s="1" customFormat="1" ht="25.5" customHeight="1">
      <c r="B137" s="34"/>
      <c r="C137" s="161" t="s">
        <v>195</v>
      </c>
      <c r="D137" s="161" t="s">
        <v>136</v>
      </c>
      <c r="E137" s="162" t="s">
        <v>196</v>
      </c>
      <c r="F137" s="241" t="s">
        <v>197</v>
      </c>
      <c r="G137" s="241"/>
      <c r="H137" s="241"/>
      <c r="I137" s="241"/>
      <c r="J137" s="163" t="s">
        <v>139</v>
      </c>
      <c r="K137" s="164">
        <v>363.90800000000002</v>
      </c>
      <c r="L137" s="227">
        <v>0</v>
      </c>
      <c r="M137" s="242"/>
      <c r="N137" s="228">
        <f>ROUND(L137*K137,3)</f>
        <v>0</v>
      </c>
      <c r="O137" s="228"/>
      <c r="P137" s="228"/>
      <c r="Q137" s="228"/>
      <c r="R137" s="36"/>
      <c r="T137" s="166" t="s">
        <v>20</v>
      </c>
      <c r="U137" s="43" t="s">
        <v>43</v>
      </c>
      <c r="V137" s="35"/>
      <c r="W137" s="167">
        <f>V137*K137</f>
        <v>0</v>
      </c>
      <c r="X137" s="167">
        <v>0</v>
      </c>
      <c r="Y137" s="167">
        <f>X137*K137</f>
        <v>0</v>
      </c>
      <c r="Z137" s="167">
        <v>0</v>
      </c>
      <c r="AA137" s="168">
        <f>Z137*K137</f>
        <v>0</v>
      </c>
      <c r="AR137" s="18" t="s">
        <v>140</v>
      </c>
      <c r="AT137" s="18" t="s">
        <v>136</v>
      </c>
      <c r="AU137" s="18" t="s">
        <v>114</v>
      </c>
      <c r="AY137" s="18" t="s">
        <v>135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8" t="s">
        <v>114</v>
      </c>
      <c r="BK137" s="169">
        <f>ROUND(L137*K137,3)</f>
        <v>0</v>
      </c>
      <c r="BL137" s="18" t="s">
        <v>140</v>
      </c>
      <c r="BM137" s="18" t="s">
        <v>198</v>
      </c>
    </row>
    <row r="138" spans="2:65" s="1" customFormat="1" ht="25.5" customHeight="1">
      <c r="B138" s="34"/>
      <c r="C138" s="170" t="s">
        <v>199</v>
      </c>
      <c r="D138" s="170" t="s">
        <v>142</v>
      </c>
      <c r="E138" s="171" t="s">
        <v>200</v>
      </c>
      <c r="F138" s="243" t="s">
        <v>201</v>
      </c>
      <c r="G138" s="243"/>
      <c r="H138" s="243"/>
      <c r="I138" s="243"/>
      <c r="J138" s="172" t="s">
        <v>139</v>
      </c>
      <c r="K138" s="173">
        <v>371.18599999999998</v>
      </c>
      <c r="L138" s="244">
        <v>0</v>
      </c>
      <c r="M138" s="245"/>
      <c r="N138" s="246">
        <f>ROUND(L138*K138,3)</f>
        <v>0</v>
      </c>
      <c r="O138" s="228"/>
      <c r="P138" s="228"/>
      <c r="Q138" s="228"/>
      <c r="R138" s="36"/>
      <c r="T138" s="166" t="s">
        <v>20</v>
      </c>
      <c r="U138" s="43" t="s">
        <v>43</v>
      </c>
      <c r="V138" s="35"/>
      <c r="W138" s="167">
        <f>V138*K138</f>
        <v>0</v>
      </c>
      <c r="X138" s="167">
        <v>2.4499999999999999E-3</v>
      </c>
      <c r="Y138" s="167">
        <f>X138*K138</f>
        <v>0.90940569999999987</v>
      </c>
      <c r="Z138" s="167">
        <v>0</v>
      </c>
      <c r="AA138" s="168">
        <f>Z138*K138</f>
        <v>0</v>
      </c>
      <c r="AR138" s="18" t="s">
        <v>145</v>
      </c>
      <c r="AT138" s="18" t="s">
        <v>142</v>
      </c>
      <c r="AU138" s="18" t="s">
        <v>114</v>
      </c>
      <c r="AY138" s="18" t="s">
        <v>135</v>
      </c>
      <c r="BE138" s="104">
        <f>IF(U138="základná",N138,0)</f>
        <v>0</v>
      </c>
      <c r="BF138" s="104">
        <f>IF(U138="znížená",N138,0)</f>
        <v>0</v>
      </c>
      <c r="BG138" s="104">
        <f>IF(U138="zákl. prenesená",N138,0)</f>
        <v>0</v>
      </c>
      <c r="BH138" s="104">
        <f>IF(U138="zníž. prenesená",N138,0)</f>
        <v>0</v>
      </c>
      <c r="BI138" s="104">
        <f>IF(U138="nulová",N138,0)</f>
        <v>0</v>
      </c>
      <c r="BJ138" s="18" t="s">
        <v>114</v>
      </c>
      <c r="BK138" s="169">
        <f>ROUND(L138*K138,3)</f>
        <v>0</v>
      </c>
      <c r="BL138" s="18" t="s">
        <v>140</v>
      </c>
      <c r="BM138" s="18" t="s">
        <v>202</v>
      </c>
    </row>
    <row r="139" spans="2:65" s="1" customFormat="1" ht="25.5" customHeight="1">
      <c r="B139" s="34"/>
      <c r="C139" s="161" t="s">
        <v>140</v>
      </c>
      <c r="D139" s="161" t="s">
        <v>136</v>
      </c>
      <c r="E139" s="162" t="s">
        <v>196</v>
      </c>
      <c r="F139" s="241" t="s">
        <v>197</v>
      </c>
      <c r="G139" s="241"/>
      <c r="H139" s="241"/>
      <c r="I139" s="241"/>
      <c r="J139" s="163" t="s">
        <v>139</v>
      </c>
      <c r="K139" s="164">
        <v>72</v>
      </c>
      <c r="L139" s="227">
        <v>0</v>
      </c>
      <c r="M139" s="242"/>
      <c r="N139" s="228">
        <f>ROUND(L139*K139,3)</f>
        <v>0</v>
      </c>
      <c r="O139" s="228"/>
      <c r="P139" s="228"/>
      <c r="Q139" s="228"/>
      <c r="R139" s="36"/>
      <c r="T139" s="166" t="s">
        <v>20</v>
      </c>
      <c r="U139" s="43" t="s">
        <v>43</v>
      </c>
      <c r="V139" s="35"/>
      <c r="W139" s="167">
        <f>V139*K139</f>
        <v>0</v>
      </c>
      <c r="X139" s="167">
        <v>0</v>
      </c>
      <c r="Y139" s="167">
        <f>X139*K139</f>
        <v>0</v>
      </c>
      <c r="Z139" s="167">
        <v>0</v>
      </c>
      <c r="AA139" s="168">
        <f>Z139*K139</f>
        <v>0</v>
      </c>
      <c r="AR139" s="18" t="s">
        <v>140</v>
      </c>
      <c r="AT139" s="18" t="s">
        <v>136</v>
      </c>
      <c r="AU139" s="18" t="s">
        <v>114</v>
      </c>
      <c r="AY139" s="18" t="s">
        <v>135</v>
      </c>
      <c r="BE139" s="104">
        <f>IF(U139="základná",N139,0)</f>
        <v>0</v>
      </c>
      <c r="BF139" s="104">
        <f>IF(U139="znížená",N139,0)</f>
        <v>0</v>
      </c>
      <c r="BG139" s="104">
        <f>IF(U139="zákl. prenesená",N139,0)</f>
        <v>0</v>
      </c>
      <c r="BH139" s="104">
        <f>IF(U139="zníž. prenesená",N139,0)</f>
        <v>0</v>
      </c>
      <c r="BI139" s="104">
        <f>IF(U139="nulová",N139,0)</f>
        <v>0</v>
      </c>
      <c r="BJ139" s="18" t="s">
        <v>114</v>
      </c>
      <c r="BK139" s="169">
        <f>ROUND(L139*K139,3)</f>
        <v>0</v>
      </c>
      <c r="BL139" s="18" t="s">
        <v>140</v>
      </c>
      <c r="BM139" s="18" t="s">
        <v>203</v>
      </c>
    </row>
    <row r="140" spans="2:65" s="1" customFormat="1" ht="25.5" customHeight="1">
      <c r="B140" s="34"/>
      <c r="C140" s="170" t="s">
        <v>204</v>
      </c>
      <c r="D140" s="170" t="s">
        <v>142</v>
      </c>
      <c r="E140" s="171" t="s">
        <v>205</v>
      </c>
      <c r="F140" s="243" t="s">
        <v>206</v>
      </c>
      <c r="G140" s="243"/>
      <c r="H140" s="243"/>
      <c r="I140" s="243"/>
      <c r="J140" s="172" t="s">
        <v>139</v>
      </c>
      <c r="K140" s="173">
        <v>73.44</v>
      </c>
      <c r="L140" s="244">
        <v>0</v>
      </c>
      <c r="M140" s="245"/>
      <c r="N140" s="246">
        <f>ROUND(L140*K140,3)</f>
        <v>0</v>
      </c>
      <c r="O140" s="228"/>
      <c r="P140" s="228"/>
      <c r="Q140" s="228"/>
      <c r="R140" s="36"/>
      <c r="T140" s="166" t="s">
        <v>20</v>
      </c>
      <c r="U140" s="43" t="s">
        <v>43</v>
      </c>
      <c r="V140" s="35"/>
      <c r="W140" s="167">
        <f>V140*K140</f>
        <v>0</v>
      </c>
      <c r="X140" s="167">
        <v>1.9599999999999999E-3</v>
      </c>
      <c r="Y140" s="167">
        <f>X140*K140</f>
        <v>0.1439424</v>
      </c>
      <c r="Z140" s="167">
        <v>0</v>
      </c>
      <c r="AA140" s="168">
        <f>Z140*K140</f>
        <v>0</v>
      </c>
      <c r="AR140" s="18" t="s">
        <v>145</v>
      </c>
      <c r="AT140" s="18" t="s">
        <v>142</v>
      </c>
      <c r="AU140" s="18" t="s">
        <v>114</v>
      </c>
      <c r="AY140" s="18" t="s">
        <v>135</v>
      </c>
      <c r="BE140" s="104">
        <f>IF(U140="základná",N140,0)</f>
        <v>0</v>
      </c>
      <c r="BF140" s="104">
        <f>IF(U140="znížená",N140,0)</f>
        <v>0</v>
      </c>
      <c r="BG140" s="104">
        <f>IF(U140="zákl. prenesená",N140,0)</f>
        <v>0</v>
      </c>
      <c r="BH140" s="104">
        <f>IF(U140="zníž. prenesená",N140,0)</f>
        <v>0</v>
      </c>
      <c r="BI140" s="104">
        <f>IF(U140="nulová",N140,0)</f>
        <v>0</v>
      </c>
      <c r="BJ140" s="18" t="s">
        <v>114</v>
      </c>
      <c r="BK140" s="169">
        <f>ROUND(L140*K140,3)</f>
        <v>0</v>
      </c>
      <c r="BL140" s="18" t="s">
        <v>140</v>
      </c>
      <c r="BM140" s="18" t="s">
        <v>207</v>
      </c>
    </row>
    <row r="141" spans="2:65" s="9" customFormat="1" ht="29.85" customHeight="1">
      <c r="B141" s="150"/>
      <c r="C141" s="151"/>
      <c r="D141" s="160" t="s">
        <v>107</v>
      </c>
      <c r="E141" s="160"/>
      <c r="F141" s="160"/>
      <c r="G141" s="160"/>
      <c r="H141" s="160"/>
      <c r="I141" s="160"/>
      <c r="J141" s="160"/>
      <c r="K141" s="160"/>
      <c r="L141" s="160"/>
      <c r="M141" s="160"/>
      <c r="N141" s="235">
        <f>BK141</f>
        <v>0</v>
      </c>
      <c r="O141" s="236"/>
      <c r="P141" s="236"/>
      <c r="Q141" s="236"/>
      <c r="R141" s="153"/>
      <c r="T141" s="154"/>
      <c r="U141" s="151"/>
      <c r="V141" s="151"/>
      <c r="W141" s="155">
        <f>SUM(W142:W144)</f>
        <v>0</v>
      </c>
      <c r="X141" s="151"/>
      <c r="Y141" s="155">
        <f>SUM(Y142:Y144)</f>
        <v>0.34153749999999999</v>
      </c>
      <c r="Z141" s="151"/>
      <c r="AA141" s="156">
        <f>SUM(AA142:AA144)</f>
        <v>0.4284</v>
      </c>
      <c r="AR141" s="157" t="s">
        <v>114</v>
      </c>
      <c r="AT141" s="158" t="s">
        <v>75</v>
      </c>
      <c r="AU141" s="158" t="s">
        <v>81</v>
      </c>
      <c r="AY141" s="157" t="s">
        <v>135</v>
      </c>
      <c r="BK141" s="159">
        <f>SUM(BK142:BK144)</f>
        <v>0</v>
      </c>
    </row>
    <row r="142" spans="2:65" s="1" customFormat="1" ht="38.25" customHeight="1">
      <c r="B142" s="34"/>
      <c r="C142" s="161" t="s">
        <v>208</v>
      </c>
      <c r="D142" s="161" t="s">
        <v>136</v>
      </c>
      <c r="E142" s="162" t="s">
        <v>209</v>
      </c>
      <c r="F142" s="241" t="s">
        <v>210</v>
      </c>
      <c r="G142" s="241"/>
      <c r="H142" s="241"/>
      <c r="I142" s="241"/>
      <c r="J142" s="163" t="s">
        <v>168</v>
      </c>
      <c r="K142" s="164">
        <v>76.75</v>
      </c>
      <c r="L142" s="227">
        <v>0</v>
      </c>
      <c r="M142" s="242"/>
      <c r="N142" s="228">
        <f>ROUND(L142*K142,3)</f>
        <v>0</v>
      </c>
      <c r="O142" s="228"/>
      <c r="P142" s="228"/>
      <c r="Q142" s="228"/>
      <c r="R142" s="36"/>
      <c r="T142" s="166" t="s">
        <v>20</v>
      </c>
      <c r="U142" s="43" t="s">
        <v>43</v>
      </c>
      <c r="V142" s="35"/>
      <c r="W142" s="167">
        <f>V142*K142</f>
        <v>0</v>
      </c>
      <c r="X142" s="167">
        <v>2.3000000000000001E-4</v>
      </c>
      <c r="Y142" s="167">
        <f>X142*K142</f>
        <v>1.7652500000000002E-2</v>
      </c>
      <c r="Z142" s="167">
        <v>0</v>
      </c>
      <c r="AA142" s="168">
        <f>Z142*K142</f>
        <v>0</v>
      </c>
      <c r="AR142" s="18" t="s">
        <v>140</v>
      </c>
      <c r="AT142" s="18" t="s">
        <v>136</v>
      </c>
      <c r="AU142" s="18" t="s">
        <v>114</v>
      </c>
      <c r="AY142" s="18" t="s">
        <v>135</v>
      </c>
      <c r="BE142" s="104">
        <f>IF(U142="základná",N142,0)</f>
        <v>0</v>
      </c>
      <c r="BF142" s="104">
        <f>IF(U142="znížená",N142,0)</f>
        <v>0</v>
      </c>
      <c r="BG142" s="104">
        <f>IF(U142="zákl. prenesená",N142,0)</f>
        <v>0</v>
      </c>
      <c r="BH142" s="104">
        <f>IF(U142="zníž. prenesená",N142,0)</f>
        <v>0</v>
      </c>
      <c r="BI142" s="104">
        <f>IF(U142="nulová",N142,0)</f>
        <v>0</v>
      </c>
      <c r="BJ142" s="18" t="s">
        <v>114</v>
      </c>
      <c r="BK142" s="169">
        <f>ROUND(L142*K142,3)</f>
        <v>0</v>
      </c>
      <c r="BL142" s="18" t="s">
        <v>140</v>
      </c>
      <c r="BM142" s="18" t="s">
        <v>211</v>
      </c>
    </row>
    <row r="143" spans="2:65" s="1" customFormat="1" ht="38.25" customHeight="1">
      <c r="B143" s="34"/>
      <c r="C143" s="161" t="s">
        <v>212</v>
      </c>
      <c r="D143" s="161" t="s">
        <v>136</v>
      </c>
      <c r="E143" s="162" t="s">
        <v>213</v>
      </c>
      <c r="F143" s="241" t="s">
        <v>214</v>
      </c>
      <c r="G143" s="241"/>
      <c r="H143" s="241"/>
      <c r="I143" s="241"/>
      <c r="J143" s="163" t="s">
        <v>168</v>
      </c>
      <c r="K143" s="164">
        <v>76.75</v>
      </c>
      <c r="L143" s="227">
        <v>0</v>
      </c>
      <c r="M143" s="242"/>
      <c r="N143" s="228">
        <f>ROUND(L143*K143,3)</f>
        <v>0</v>
      </c>
      <c r="O143" s="228"/>
      <c r="P143" s="228"/>
      <c r="Q143" s="228"/>
      <c r="R143" s="36"/>
      <c r="T143" s="166" t="s">
        <v>20</v>
      </c>
      <c r="U143" s="43" t="s">
        <v>43</v>
      </c>
      <c r="V143" s="35"/>
      <c r="W143" s="167">
        <f>V143*K143</f>
        <v>0</v>
      </c>
      <c r="X143" s="167">
        <v>4.2199999999999998E-3</v>
      </c>
      <c r="Y143" s="167">
        <f>X143*K143</f>
        <v>0.32388499999999998</v>
      </c>
      <c r="Z143" s="167">
        <v>0</v>
      </c>
      <c r="AA143" s="168">
        <f>Z143*K143</f>
        <v>0</v>
      </c>
      <c r="AR143" s="18" t="s">
        <v>140</v>
      </c>
      <c r="AT143" s="18" t="s">
        <v>136</v>
      </c>
      <c r="AU143" s="18" t="s">
        <v>114</v>
      </c>
      <c r="AY143" s="18" t="s">
        <v>135</v>
      </c>
      <c r="BE143" s="104">
        <f>IF(U143="základná",N143,0)</f>
        <v>0</v>
      </c>
      <c r="BF143" s="104">
        <f>IF(U143="znížená",N143,0)</f>
        <v>0</v>
      </c>
      <c r="BG143" s="104">
        <f>IF(U143="zákl. prenesená",N143,0)</f>
        <v>0</v>
      </c>
      <c r="BH143" s="104">
        <f>IF(U143="zníž. prenesená",N143,0)</f>
        <v>0</v>
      </c>
      <c r="BI143" s="104">
        <f>IF(U143="nulová",N143,0)</f>
        <v>0</v>
      </c>
      <c r="BJ143" s="18" t="s">
        <v>114</v>
      </c>
      <c r="BK143" s="169">
        <f>ROUND(L143*K143,3)</f>
        <v>0</v>
      </c>
      <c r="BL143" s="18" t="s">
        <v>140</v>
      </c>
      <c r="BM143" s="18" t="s">
        <v>215</v>
      </c>
    </row>
    <row r="144" spans="2:65" s="1" customFormat="1" ht="38.25" customHeight="1">
      <c r="B144" s="34"/>
      <c r="C144" s="161" t="s">
        <v>10</v>
      </c>
      <c r="D144" s="161" t="s">
        <v>136</v>
      </c>
      <c r="E144" s="162" t="s">
        <v>216</v>
      </c>
      <c r="F144" s="241" t="s">
        <v>217</v>
      </c>
      <c r="G144" s="241"/>
      <c r="H144" s="241"/>
      <c r="I144" s="241"/>
      <c r="J144" s="163" t="s">
        <v>168</v>
      </c>
      <c r="K144" s="164">
        <v>76.5</v>
      </c>
      <c r="L144" s="227">
        <v>0</v>
      </c>
      <c r="M144" s="242"/>
      <c r="N144" s="228">
        <f>ROUND(L144*K144,3)</f>
        <v>0</v>
      </c>
      <c r="O144" s="228"/>
      <c r="P144" s="228"/>
      <c r="Q144" s="228"/>
      <c r="R144" s="36"/>
      <c r="T144" s="166" t="s">
        <v>20</v>
      </c>
      <c r="U144" s="43" t="s">
        <v>43</v>
      </c>
      <c r="V144" s="35"/>
      <c r="W144" s="167">
        <f>V144*K144</f>
        <v>0</v>
      </c>
      <c r="X144" s="167">
        <v>0</v>
      </c>
      <c r="Y144" s="167">
        <f>X144*K144</f>
        <v>0</v>
      </c>
      <c r="Z144" s="167">
        <v>5.5999999999999999E-3</v>
      </c>
      <c r="AA144" s="168">
        <f>Z144*K144</f>
        <v>0.4284</v>
      </c>
      <c r="AR144" s="18" t="s">
        <v>140</v>
      </c>
      <c r="AT144" s="18" t="s">
        <v>136</v>
      </c>
      <c r="AU144" s="18" t="s">
        <v>114</v>
      </c>
      <c r="AY144" s="18" t="s">
        <v>135</v>
      </c>
      <c r="BE144" s="104">
        <f>IF(U144="základná",N144,0)</f>
        <v>0</v>
      </c>
      <c r="BF144" s="104">
        <f>IF(U144="znížená",N144,0)</f>
        <v>0</v>
      </c>
      <c r="BG144" s="104">
        <f>IF(U144="zákl. prenesená",N144,0)</f>
        <v>0</v>
      </c>
      <c r="BH144" s="104">
        <f>IF(U144="zníž. prenesená",N144,0)</f>
        <v>0</v>
      </c>
      <c r="BI144" s="104">
        <f>IF(U144="nulová",N144,0)</f>
        <v>0</v>
      </c>
      <c r="BJ144" s="18" t="s">
        <v>114</v>
      </c>
      <c r="BK144" s="169">
        <f>ROUND(L144*K144,3)</f>
        <v>0</v>
      </c>
      <c r="BL144" s="18" t="s">
        <v>140</v>
      </c>
      <c r="BM144" s="18" t="s">
        <v>218</v>
      </c>
    </row>
    <row r="145" spans="2:65" s="9" customFormat="1" ht="37.35" customHeight="1">
      <c r="B145" s="150"/>
      <c r="C145" s="151"/>
      <c r="D145" s="152" t="s">
        <v>108</v>
      </c>
      <c r="E145" s="152"/>
      <c r="F145" s="152"/>
      <c r="G145" s="152"/>
      <c r="H145" s="152"/>
      <c r="I145" s="152"/>
      <c r="J145" s="152"/>
      <c r="K145" s="152"/>
      <c r="L145" s="152"/>
      <c r="M145" s="152"/>
      <c r="N145" s="237">
        <f>BK145</f>
        <v>0</v>
      </c>
      <c r="O145" s="238"/>
      <c r="P145" s="238"/>
      <c r="Q145" s="238"/>
      <c r="R145" s="153"/>
      <c r="T145" s="154"/>
      <c r="U145" s="151"/>
      <c r="V145" s="151"/>
      <c r="W145" s="155">
        <f>W146</f>
        <v>0</v>
      </c>
      <c r="X145" s="151"/>
      <c r="Y145" s="155">
        <f>Y146</f>
        <v>8.5500000000000003E-3</v>
      </c>
      <c r="Z145" s="151"/>
      <c r="AA145" s="156">
        <f>AA146</f>
        <v>0</v>
      </c>
      <c r="AR145" s="157" t="s">
        <v>147</v>
      </c>
      <c r="AT145" s="158" t="s">
        <v>75</v>
      </c>
      <c r="AU145" s="158" t="s">
        <v>76</v>
      </c>
      <c r="AY145" s="157" t="s">
        <v>135</v>
      </c>
      <c r="BK145" s="159">
        <f>BK146</f>
        <v>0</v>
      </c>
    </row>
    <row r="146" spans="2:65" s="9" customFormat="1" ht="19.899999999999999" customHeight="1">
      <c r="B146" s="150"/>
      <c r="C146" s="151"/>
      <c r="D146" s="160" t="s">
        <v>109</v>
      </c>
      <c r="E146" s="160"/>
      <c r="F146" s="160"/>
      <c r="G146" s="160"/>
      <c r="H146" s="160"/>
      <c r="I146" s="160"/>
      <c r="J146" s="160"/>
      <c r="K146" s="160"/>
      <c r="L146" s="160"/>
      <c r="M146" s="160"/>
      <c r="N146" s="233">
        <f>BK146</f>
        <v>0</v>
      </c>
      <c r="O146" s="234"/>
      <c r="P146" s="234"/>
      <c r="Q146" s="234"/>
      <c r="R146" s="153"/>
      <c r="T146" s="154"/>
      <c r="U146" s="151"/>
      <c r="V146" s="151"/>
      <c r="W146" s="155">
        <f>SUM(W147:W149)</f>
        <v>0</v>
      </c>
      <c r="X146" s="151"/>
      <c r="Y146" s="155">
        <f>SUM(Y147:Y149)</f>
        <v>8.5500000000000003E-3</v>
      </c>
      <c r="Z146" s="151"/>
      <c r="AA146" s="156">
        <f>SUM(AA147:AA149)</f>
        <v>0</v>
      </c>
      <c r="AR146" s="157" t="s">
        <v>147</v>
      </c>
      <c r="AT146" s="158" t="s">
        <v>75</v>
      </c>
      <c r="AU146" s="158" t="s">
        <v>81</v>
      </c>
      <c r="AY146" s="157" t="s">
        <v>135</v>
      </c>
      <c r="BK146" s="159">
        <f>SUM(BK147:BK149)</f>
        <v>0</v>
      </c>
    </row>
    <row r="147" spans="2:65" s="1" customFormat="1" ht="16.5" customHeight="1">
      <c r="B147" s="34"/>
      <c r="C147" s="161" t="s">
        <v>219</v>
      </c>
      <c r="D147" s="161" t="s">
        <v>136</v>
      </c>
      <c r="E147" s="162" t="s">
        <v>220</v>
      </c>
      <c r="F147" s="241" t="s">
        <v>221</v>
      </c>
      <c r="G147" s="241"/>
      <c r="H147" s="241"/>
      <c r="I147" s="241"/>
      <c r="J147" s="163" t="s">
        <v>168</v>
      </c>
      <c r="K147" s="164">
        <v>79.2</v>
      </c>
      <c r="L147" s="227">
        <v>0</v>
      </c>
      <c r="M147" s="242"/>
      <c r="N147" s="228">
        <f>ROUND(L147*K147,3)</f>
        <v>0</v>
      </c>
      <c r="O147" s="228"/>
      <c r="P147" s="228"/>
      <c r="Q147" s="228"/>
      <c r="R147" s="36"/>
      <c r="T147" s="166" t="s">
        <v>20</v>
      </c>
      <c r="U147" s="43" t="s">
        <v>43</v>
      </c>
      <c r="V147" s="35"/>
      <c r="W147" s="167">
        <f>V147*K147</f>
        <v>0</v>
      </c>
      <c r="X147" s="167">
        <v>0</v>
      </c>
      <c r="Y147" s="167">
        <f>X147*K147</f>
        <v>0</v>
      </c>
      <c r="Z147" s="167">
        <v>0</v>
      </c>
      <c r="AA147" s="168">
        <f>Z147*K147</f>
        <v>0</v>
      </c>
      <c r="AR147" s="18" t="s">
        <v>222</v>
      </c>
      <c r="AT147" s="18" t="s">
        <v>136</v>
      </c>
      <c r="AU147" s="18" t="s">
        <v>114</v>
      </c>
      <c r="AY147" s="18" t="s">
        <v>135</v>
      </c>
      <c r="BE147" s="104">
        <f>IF(U147="základná",N147,0)</f>
        <v>0</v>
      </c>
      <c r="BF147" s="104">
        <f>IF(U147="znížená",N147,0)</f>
        <v>0</v>
      </c>
      <c r="BG147" s="104">
        <f>IF(U147="zákl. prenesená",N147,0)</f>
        <v>0</v>
      </c>
      <c r="BH147" s="104">
        <f>IF(U147="zníž. prenesená",N147,0)</f>
        <v>0</v>
      </c>
      <c r="BI147" s="104">
        <f>IF(U147="nulová",N147,0)</f>
        <v>0</v>
      </c>
      <c r="BJ147" s="18" t="s">
        <v>114</v>
      </c>
      <c r="BK147" s="169">
        <f>ROUND(L147*K147,3)</f>
        <v>0</v>
      </c>
      <c r="BL147" s="18" t="s">
        <v>222</v>
      </c>
      <c r="BM147" s="18" t="s">
        <v>223</v>
      </c>
    </row>
    <row r="148" spans="2:65" s="1" customFormat="1" ht="25.5" customHeight="1">
      <c r="B148" s="34"/>
      <c r="C148" s="161" t="s">
        <v>224</v>
      </c>
      <c r="D148" s="161" t="s">
        <v>136</v>
      </c>
      <c r="E148" s="162" t="s">
        <v>225</v>
      </c>
      <c r="F148" s="241" t="s">
        <v>226</v>
      </c>
      <c r="G148" s="241"/>
      <c r="H148" s="241"/>
      <c r="I148" s="241"/>
      <c r="J148" s="163" t="s">
        <v>158</v>
      </c>
      <c r="K148" s="164">
        <v>85.5</v>
      </c>
      <c r="L148" s="227">
        <v>0</v>
      </c>
      <c r="M148" s="242"/>
      <c r="N148" s="228">
        <f>ROUND(L148*K148,3)</f>
        <v>0</v>
      </c>
      <c r="O148" s="228"/>
      <c r="P148" s="228"/>
      <c r="Q148" s="228"/>
      <c r="R148" s="36"/>
      <c r="T148" s="166" t="s">
        <v>20</v>
      </c>
      <c r="U148" s="43" t="s">
        <v>43</v>
      </c>
      <c r="V148" s="35"/>
      <c r="W148" s="167">
        <f>V148*K148</f>
        <v>0</v>
      </c>
      <c r="X148" s="167">
        <v>0</v>
      </c>
      <c r="Y148" s="167">
        <f>X148*K148</f>
        <v>0</v>
      </c>
      <c r="Z148" s="167">
        <v>0</v>
      </c>
      <c r="AA148" s="168">
        <f>Z148*K148</f>
        <v>0</v>
      </c>
      <c r="AR148" s="18" t="s">
        <v>222</v>
      </c>
      <c r="AT148" s="18" t="s">
        <v>136</v>
      </c>
      <c r="AU148" s="18" t="s">
        <v>114</v>
      </c>
      <c r="AY148" s="18" t="s">
        <v>135</v>
      </c>
      <c r="BE148" s="104">
        <f>IF(U148="základná",N148,0)</f>
        <v>0</v>
      </c>
      <c r="BF148" s="104">
        <f>IF(U148="znížená",N148,0)</f>
        <v>0</v>
      </c>
      <c r="BG148" s="104">
        <f>IF(U148="zákl. prenesená",N148,0)</f>
        <v>0</v>
      </c>
      <c r="BH148" s="104">
        <f>IF(U148="zníž. prenesená",N148,0)</f>
        <v>0</v>
      </c>
      <c r="BI148" s="104">
        <f>IF(U148="nulová",N148,0)</f>
        <v>0</v>
      </c>
      <c r="BJ148" s="18" t="s">
        <v>114</v>
      </c>
      <c r="BK148" s="169">
        <f>ROUND(L148*K148,3)</f>
        <v>0</v>
      </c>
      <c r="BL148" s="18" t="s">
        <v>222</v>
      </c>
      <c r="BM148" s="18" t="s">
        <v>227</v>
      </c>
    </row>
    <row r="149" spans="2:65" s="1" customFormat="1" ht="25.5" customHeight="1">
      <c r="B149" s="34"/>
      <c r="C149" s="170" t="s">
        <v>228</v>
      </c>
      <c r="D149" s="170" t="s">
        <v>142</v>
      </c>
      <c r="E149" s="171" t="s">
        <v>229</v>
      </c>
      <c r="F149" s="243" t="s">
        <v>230</v>
      </c>
      <c r="G149" s="243"/>
      <c r="H149" s="243"/>
      <c r="I149" s="243"/>
      <c r="J149" s="172" t="s">
        <v>158</v>
      </c>
      <c r="K149" s="173">
        <v>85.5</v>
      </c>
      <c r="L149" s="244">
        <v>0</v>
      </c>
      <c r="M149" s="245"/>
      <c r="N149" s="246">
        <f>ROUND(L149*K149,3)</f>
        <v>0</v>
      </c>
      <c r="O149" s="228"/>
      <c r="P149" s="228"/>
      <c r="Q149" s="228"/>
      <c r="R149" s="36"/>
      <c r="T149" s="166" t="s">
        <v>20</v>
      </c>
      <c r="U149" s="43" t="s">
        <v>43</v>
      </c>
      <c r="V149" s="35"/>
      <c r="W149" s="167">
        <f>V149*K149</f>
        <v>0</v>
      </c>
      <c r="X149" s="167">
        <v>1E-4</v>
      </c>
      <c r="Y149" s="167">
        <f>X149*K149</f>
        <v>8.5500000000000003E-3</v>
      </c>
      <c r="Z149" s="167">
        <v>0</v>
      </c>
      <c r="AA149" s="168">
        <f>Z149*K149</f>
        <v>0</v>
      </c>
      <c r="AR149" s="18" t="s">
        <v>163</v>
      </c>
      <c r="AT149" s="18" t="s">
        <v>142</v>
      </c>
      <c r="AU149" s="18" t="s">
        <v>114</v>
      </c>
      <c r="AY149" s="18" t="s">
        <v>135</v>
      </c>
      <c r="BE149" s="104">
        <f>IF(U149="základná",N149,0)</f>
        <v>0</v>
      </c>
      <c r="BF149" s="104">
        <f>IF(U149="znížená",N149,0)</f>
        <v>0</v>
      </c>
      <c r="BG149" s="104">
        <f>IF(U149="zákl. prenesená",N149,0)</f>
        <v>0</v>
      </c>
      <c r="BH149" s="104">
        <f>IF(U149="zníž. prenesená",N149,0)</f>
        <v>0</v>
      </c>
      <c r="BI149" s="104">
        <f>IF(U149="nulová",N149,0)</f>
        <v>0</v>
      </c>
      <c r="BJ149" s="18" t="s">
        <v>114</v>
      </c>
      <c r="BK149" s="169">
        <f>ROUND(L149*K149,3)</f>
        <v>0</v>
      </c>
      <c r="BL149" s="18" t="s">
        <v>163</v>
      </c>
      <c r="BM149" s="18" t="s">
        <v>231</v>
      </c>
    </row>
    <row r="150" spans="2:65" s="1" customFormat="1" ht="49.9" customHeight="1">
      <c r="B150" s="34"/>
      <c r="C150" s="35"/>
      <c r="D150" s="152" t="s">
        <v>232</v>
      </c>
      <c r="E150" s="35"/>
      <c r="F150" s="35"/>
      <c r="G150" s="35"/>
      <c r="H150" s="35"/>
      <c r="I150" s="35"/>
      <c r="J150" s="35"/>
      <c r="K150" s="35"/>
      <c r="L150" s="35"/>
      <c r="M150" s="35"/>
      <c r="N150" s="239">
        <f t="shared" ref="N150:N155" si="15">BK150</f>
        <v>0</v>
      </c>
      <c r="O150" s="240"/>
      <c r="P150" s="240"/>
      <c r="Q150" s="240"/>
      <c r="R150" s="36"/>
      <c r="T150" s="137"/>
      <c r="U150" s="35"/>
      <c r="V150" s="35"/>
      <c r="W150" s="35"/>
      <c r="X150" s="35"/>
      <c r="Y150" s="35"/>
      <c r="Z150" s="35"/>
      <c r="AA150" s="77"/>
      <c r="AT150" s="18" t="s">
        <v>75</v>
      </c>
      <c r="AU150" s="18" t="s">
        <v>76</v>
      </c>
      <c r="AY150" s="18" t="s">
        <v>233</v>
      </c>
      <c r="BK150" s="169">
        <f>SUM(BK151:BK155)</f>
        <v>0</v>
      </c>
    </row>
    <row r="151" spans="2:65" s="1" customFormat="1" ht="22.35" customHeight="1">
      <c r="B151" s="34"/>
      <c r="C151" s="174" t="s">
        <v>20</v>
      </c>
      <c r="D151" s="174" t="s">
        <v>136</v>
      </c>
      <c r="E151" s="175"/>
      <c r="F151" s="226" t="s">
        <v>20</v>
      </c>
      <c r="G151" s="226"/>
      <c r="H151" s="226"/>
      <c r="I151" s="226"/>
      <c r="J151" s="176" t="s">
        <v>20</v>
      </c>
      <c r="K151" s="165"/>
      <c r="L151" s="227"/>
      <c r="M151" s="228"/>
      <c r="N151" s="228">
        <f t="shared" si="15"/>
        <v>0</v>
      </c>
      <c r="O151" s="228"/>
      <c r="P151" s="228"/>
      <c r="Q151" s="228"/>
      <c r="R151" s="36"/>
      <c r="T151" s="166" t="s">
        <v>20</v>
      </c>
      <c r="U151" s="177" t="s">
        <v>43</v>
      </c>
      <c r="V151" s="35"/>
      <c r="W151" s="35"/>
      <c r="X151" s="35"/>
      <c r="Y151" s="35"/>
      <c r="Z151" s="35"/>
      <c r="AA151" s="77"/>
      <c r="AT151" s="18" t="s">
        <v>233</v>
      </c>
      <c r="AU151" s="18" t="s">
        <v>81</v>
      </c>
      <c r="AY151" s="18" t="s">
        <v>233</v>
      </c>
      <c r="BE151" s="104">
        <f>IF(U151="základná",N151,0)</f>
        <v>0</v>
      </c>
      <c r="BF151" s="104">
        <f>IF(U151="znížená",N151,0)</f>
        <v>0</v>
      </c>
      <c r="BG151" s="104">
        <f>IF(U151="zákl. prenesená",N151,0)</f>
        <v>0</v>
      </c>
      <c r="BH151" s="104">
        <f>IF(U151="zníž. prenesená",N151,0)</f>
        <v>0</v>
      </c>
      <c r="BI151" s="104">
        <f>IF(U151="nulová",N151,0)</f>
        <v>0</v>
      </c>
      <c r="BJ151" s="18" t="s">
        <v>114</v>
      </c>
      <c r="BK151" s="169">
        <f>L151*K151</f>
        <v>0</v>
      </c>
    </row>
    <row r="152" spans="2:65" s="1" customFormat="1" ht="199.5" customHeight="1">
      <c r="B152" s="34"/>
      <c r="C152" s="174" t="s">
        <v>20</v>
      </c>
      <c r="D152" s="174"/>
      <c r="E152" s="175" t="s">
        <v>20</v>
      </c>
      <c r="F152" s="226" t="s">
        <v>234</v>
      </c>
      <c r="G152" s="226"/>
      <c r="H152" s="226"/>
      <c r="I152" s="226"/>
      <c r="J152" s="176" t="s">
        <v>20</v>
      </c>
      <c r="K152" s="165"/>
      <c r="L152" s="227"/>
      <c r="M152" s="228"/>
      <c r="N152" s="228">
        <f t="shared" si="15"/>
        <v>0</v>
      </c>
      <c r="O152" s="228"/>
      <c r="P152" s="228"/>
      <c r="Q152" s="228"/>
      <c r="R152" s="36"/>
      <c r="T152" s="166" t="s">
        <v>20</v>
      </c>
      <c r="U152" s="177" t="s">
        <v>43</v>
      </c>
      <c r="V152" s="35"/>
      <c r="W152" s="35"/>
      <c r="X152" s="35"/>
      <c r="Y152" s="35"/>
      <c r="Z152" s="35"/>
      <c r="AA152" s="77"/>
      <c r="AT152" s="18" t="s">
        <v>233</v>
      </c>
      <c r="AU152" s="18" t="s">
        <v>81</v>
      </c>
      <c r="AY152" s="18" t="s">
        <v>233</v>
      </c>
      <c r="BE152" s="104">
        <f>IF(U152="základná",N152,0)</f>
        <v>0</v>
      </c>
      <c r="BF152" s="104">
        <f>IF(U152="znížená",N152,0)</f>
        <v>0</v>
      </c>
      <c r="BG152" s="104">
        <f>IF(U152="zákl. prenesená",N152,0)</f>
        <v>0</v>
      </c>
      <c r="BH152" s="104">
        <f>IF(U152="zníž. prenesená",N152,0)</f>
        <v>0</v>
      </c>
      <c r="BI152" s="104">
        <f>IF(U152="nulová",N152,0)</f>
        <v>0</v>
      </c>
      <c r="BJ152" s="18" t="s">
        <v>114</v>
      </c>
      <c r="BK152" s="169">
        <f>L152*K152</f>
        <v>0</v>
      </c>
    </row>
    <row r="153" spans="2:65" s="1" customFormat="1" ht="22.35" customHeight="1">
      <c r="B153" s="34"/>
      <c r="C153" s="174" t="s">
        <v>20</v>
      </c>
      <c r="D153" s="174"/>
      <c r="E153" s="175" t="s">
        <v>20</v>
      </c>
      <c r="F153" s="226" t="s">
        <v>20</v>
      </c>
      <c r="G153" s="226"/>
      <c r="H153" s="226"/>
      <c r="I153" s="226"/>
      <c r="J153" s="176" t="s">
        <v>20</v>
      </c>
      <c r="K153" s="165"/>
      <c r="L153" s="227"/>
      <c r="M153" s="228"/>
      <c r="N153" s="228">
        <f t="shared" si="15"/>
        <v>0</v>
      </c>
      <c r="O153" s="228"/>
      <c r="P153" s="228"/>
      <c r="Q153" s="228"/>
      <c r="R153" s="36"/>
      <c r="T153" s="166" t="s">
        <v>20</v>
      </c>
      <c r="U153" s="177" t="s">
        <v>43</v>
      </c>
      <c r="V153" s="35"/>
      <c r="W153" s="35"/>
      <c r="X153" s="35"/>
      <c r="Y153" s="35"/>
      <c r="Z153" s="35"/>
      <c r="AA153" s="77"/>
      <c r="AT153" s="18" t="s">
        <v>233</v>
      </c>
      <c r="AU153" s="18" t="s">
        <v>81</v>
      </c>
      <c r="AY153" s="18" t="s">
        <v>233</v>
      </c>
      <c r="BE153" s="104">
        <f>IF(U153="základná",N153,0)</f>
        <v>0</v>
      </c>
      <c r="BF153" s="104">
        <f>IF(U153="znížená",N153,0)</f>
        <v>0</v>
      </c>
      <c r="BG153" s="104">
        <f>IF(U153="zákl. prenesená",N153,0)</f>
        <v>0</v>
      </c>
      <c r="BH153" s="104">
        <f>IF(U153="zníž. prenesená",N153,0)</f>
        <v>0</v>
      </c>
      <c r="BI153" s="104">
        <f>IF(U153="nulová",N153,0)</f>
        <v>0</v>
      </c>
      <c r="BJ153" s="18" t="s">
        <v>114</v>
      </c>
      <c r="BK153" s="169">
        <f>L153*K153</f>
        <v>0</v>
      </c>
    </row>
    <row r="154" spans="2:65" s="1" customFormat="1" ht="22.35" customHeight="1">
      <c r="B154" s="34"/>
      <c r="C154" s="174" t="s">
        <v>20</v>
      </c>
      <c r="D154" s="174"/>
      <c r="E154" s="175" t="s">
        <v>20</v>
      </c>
      <c r="F154" s="226" t="s">
        <v>20</v>
      </c>
      <c r="G154" s="226"/>
      <c r="H154" s="226"/>
      <c r="I154" s="226"/>
      <c r="J154" s="176" t="s">
        <v>20</v>
      </c>
      <c r="K154" s="165"/>
      <c r="L154" s="227"/>
      <c r="M154" s="228"/>
      <c r="N154" s="228">
        <f t="shared" si="15"/>
        <v>0</v>
      </c>
      <c r="O154" s="228"/>
      <c r="P154" s="228"/>
      <c r="Q154" s="228"/>
      <c r="R154" s="36"/>
      <c r="T154" s="166" t="s">
        <v>20</v>
      </c>
      <c r="U154" s="177" t="s">
        <v>43</v>
      </c>
      <c r="V154" s="35"/>
      <c r="W154" s="35"/>
      <c r="X154" s="35"/>
      <c r="Y154" s="35"/>
      <c r="Z154" s="35"/>
      <c r="AA154" s="77"/>
      <c r="AT154" s="18" t="s">
        <v>233</v>
      </c>
      <c r="AU154" s="18" t="s">
        <v>81</v>
      </c>
      <c r="AY154" s="18" t="s">
        <v>233</v>
      </c>
      <c r="BE154" s="104">
        <f>IF(U154="základná",N154,0)</f>
        <v>0</v>
      </c>
      <c r="BF154" s="104">
        <f>IF(U154="znížená",N154,0)</f>
        <v>0</v>
      </c>
      <c r="BG154" s="104">
        <f>IF(U154="zákl. prenesená",N154,0)</f>
        <v>0</v>
      </c>
      <c r="BH154" s="104">
        <f>IF(U154="zníž. prenesená",N154,0)</f>
        <v>0</v>
      </c>
      <c r="BI154" s="104">
        <f>IF(U154="nulová",N154,0)</f>
        <v>0</v>
      </c>
      <c r="BJ154" s="18" t="s">
        <v>114</v>
      </c>
      <c r="BK154" s="169">
        <f>L154*K154</f>
        <v>0</v>
      </c>
    </row>
    <row r="155" spans="2:65" s="1" customFormat="1" ht="22.35" customHeight="1">
      <c r="B155" s="34"/>
      <c r="C155" s="174" t="s">
        <v>20</v>
      </c>
      <c r="D155" s="174"/>
      <c r="E155" s="175" t="s">
        <v>20</v>
      </c>
      <c r="F155" s="226" t="s">
        <v>20</v>
      </c>
      <c r="G155" s="226"/>
      <c r="H155" s="226"/>
      <c r="I155" s="226"/>
      <c r="J155" s="176" t="s">
        <v>20</v>
      </c>
      <c r="K155" s="165"/>
      <c r="L155" s="227"/>
      <c r="M155" s="228"/>
      <c r="N155" s="228">
        <f t="shared" si="15"/>
        <v>0</v>
      </c>
      <c r="O155" s="228"/>
      <c r="P155" s="228"/>
      <c r="Q155" s="228"/>
      <c r="R155" s="36"/>
      <c r="T155" s="166" t="s">
        <v>20</v>
      </c>
      <c r="U155" s="177" t="s">
        <v>43</v>
      </c>
      <c r="V155" s="55"/>
      <c r="W155" s="55"/>
      <c r="X155" s="55"/>
      <c r="Y155" s="55"/>
      <c r="Z155" s="55"/>
      <c r="AA155" s="57"/>
      <c r="AT155" s="18" t="s">
        <v>233</v>
      </c>
      <c r="AU155" s="18" t="s">
        <v>81</v>
      </c>
      <c r="AY155" s="18" t="s">
        <v>233</v>
      </c>
      <c r="BE155" s="104">
        <f>IF(U155="základná",N155,0)</f>
        <v>0</v>
      </c>
      <c r="BF155" s="104">
        <f>IF(U155="znížená",N155,0)</f>
        <v>0</v>
      </c>
      <c r="BG155" s="104">
        <f>IF(U155="zákl. prenesená",N155,0)</f>
        <v>0</v>
      </c>
      <c r="BH155" s="104">
        <f>IF(U155="zníž. prenesená",N155,0)</f>
        <v>0</v>
      </c>
      <c r="BI155" s="104">
        <f>IF(U155="nulová",N155,0)</f>
        <v>0</v>
      </c>
      <c r="BJ155" s="18" t="s">
        <v>114</v>
      </c>
      <c r="BK155" s="169">
        <f>L155*K155</f>
        <v>0</v>
      </c>
    </row>
    <row r="156" spans="2:65" s="1" customFormat="1" ht="6.95" customHeight="1">
      <c r="B156" s="58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60"/>
    </row>
  </sheetData>
  <sheetProtection algorithmName="SHA-512" hashValue="Ju7VGPJZZSP91+cy05IBd5ctRWJZDG+GfeRg8jOOzxpbbf9uudhNWLmY1xM1yO0nOqBrpYUs7yqfa6vo+fuFjg==" saltValue="ynJ5gJ+i/vU2kx1SWXX+jzN6+8kNaUBIzSNR/Hbp1xJzL/o+hzkvvkQpY6eArowcWvAETSd9uaY3Q/pnhqbjCQ==" spinCount="10" sheet="1" objects="1" scenarios="1" formatColumns="0" formatRows="0"/>
  <mergeCells count="158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M114:P114"/>
    <mergeCell ref="M116:Q116"/>
    <mergeCell ref="M117:Q117"/>
    <mergeCell ref="F119:I119"/>
    <mergeCell ref="L119:M119"/>
    <mergeCell ref="N119:Q119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2:I142"/>
    <mergeCell ref="L142:M142"/>
    <mergeCell ref="N142:Q142"/>
    <mergeCell ref="N148:Q148"/>
    <mergeCell ref="F149:I149"/>
    <mergeCell ref="L149:M149"/>
    <mergeCell ref="N149:Q149"/>
    <mergeCell ref="F151:I151"/>
    <mergeCell ref="L151:M151"/>
    <mergeCell ref="N151:Q151"/>
    <mergeCell ref="F143:I143"/>
    <mergeCell ref="L143:M143"/>
    <mergeCell ref="N143:Q143"/>
    <mergeCell ref="F144:I144"/>
    <mergeCell ref="L144:M144"/>
    <mergeCell ref="N144:Q144"/>
    <mergeCell ref="F147:I147"/>
    <mergeCell ref="L147:M147"/>
    <mergeCell ref="N147:Q147"/>
    <mergeCell ref="H1:K1"/>
    <mergeCell ref="S2:AC2"/>
    <mergeCell ref="F155:I155"/>
    <mergeCell ref="L155:M155"/>
    <mergeCell ref="N155:Q155"/>
    <mergeCell ref="N120:Q120"/>
    <mergeCell ref="N121:Q121"/>
    <mergeCell ref="N122:Q122"/>
    <mergeCell ref="N136:Q136"/>
    <mergeCell ref="N141:Q141"/>
    <mergeCell ref="N145:Q145"/>
    <mergeCell ref="N146:Q146"/>
    <mergeCell ref="N150:Q150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48:I148"/>
    <mergeCell ref="L148:M148"/>
  </mergeCells>
  <dataValidations count="2">
    <dataValidation type="list" allowBlank="1" showInputMessage="1" showErrorMessage="1" error="Povolené sú hodnoty K, M." sqref="D151:D156">
      <formula1>"K, M"</formula1>
    </dataValidation>
    <dataValidation type="list" allowBlank="1" showInputMessage="1" showErrorMessage="1" error="Povolené sú hodnoty základná, znížená, nulová." sqref="U151:U156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9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09580 - Športova hala Tre...</vt:lpstr>
      <vt:lpstr>'09580 - Športova hala Tre...'!Názvy_tlače</vt:lpstr>
      <vt:lpstr>'Rekapitulácia stavby'!Názvy_tlače</vt:lpstr>
      <vt:lpstr>'09580 - Športova hala Tre...'!Oblasť_tlače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2018-01-12T09:25:42Z</dcterms:created>
  <dcterms:modified xsi:type="dcterms:W3CDTF">2018-01-18T11:05:15Z</dcterms:modified>
</cp:coreProperties>
</file>