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17895" windowHeight="11190" activeTab="9"/>
  </bookViews>
  <sheets>
    <sheet name="Rekapitulácia stavby" sheetId="1" r:id="rId1"/>
    <sheet name="01 - Chodník trasa A " sheetId="2" r:id="rId2"/>
    <sheet name="02 - Chodník trasa B" sheetId="3" r:id="rId3"/>
    <sheet name="03 - Chodník trasa C" sheetId="4" r:id="rId4"/>
    <sheet name="04 - Chodník trasa D1" sheetId="5" r:id="rId5"/>
    <sheet name="05 - Chodník trasa D2" sheetId="6" r:id="rId6"/>
    <sheet name="06 - Chodník trasa E" sheetId="7" r:id="rId7"/>
    <sheet name="07 - Chodník trasa F" sheetId="8" r:id="rId8"/>
    <sheet name="08 - Chodník trasa G" sheetId="9" r:id="rId9"/>
    <sheet name="09 - Chodník trasa H" sheetId="10" r:id="rId10"/>
  </sheets>
  <definedNames>
    <definedName name="_xlnm.Print_Titles" localSheetId="1">'01 - Chodník trasa A '!$120:$120</definedName>
    <definedName name="_xlnm.Print_Titles" localSheetId="2">'02 - Chodník trasa B'!$120:$120</definedName>
    <definedName name="_xlnm.Print_Titles" localSheetId="3">'03 - Chodník trasa C'!$120:$120</definedName>
    <definedName name="_xlnm.Print_Titles" localSheetId="4">'04 - Chodník trasa D1'!$120:$120</definedName>
    <definedName name="_xlnm.Print_Titles" localSheetId="5">'05 - Chodník trasa D2'!$120:$120</definedName>
    <definedName name="_xlnm.Print_Titles" localSheetId="6">'06 - Chodník trasa E'!$118:$118</definedName>
    <definedName name="_xlnm.Print_Titles" localSheetId="7">'07 - Chodník trasa F'!$118:$118</definedName>
    <definedName name="_xlnm.Print_Titles" localSheetId="8">'08 - Chodník trasa G'!$120:$120</definedName>
    <definedName name="_xlnm.Print_Titles" localSheetId="9">'09 - Chodník trasa H'!$120:$120</definedName>
    <definedName name="_xlnm.Print_Titles" localSheetId="0">'Rekapitulácia stavby'!$85:$85</definedName>
    <definedName name="_xlnm.Print_Area" localSheetId="1">'01 - Chodník trasa A '!$C$4:$Q$70,'01 - Chodník trasa A '!$C$76:$Q$104,'01 - Chodník trasa A '!$C$110:$Q$138</definedName>
    <definedName name="_xlnm.Print_Area" localSheetId="2">'02 - Chodník trasa B'!$C$4:$Q$70,'02 - Chodník trasa B'!$C$76:$Q$104,'02 - Chodník trasa B'!$C$110:$Q$145</definedName>
    <definedName name="_xlnm.Print_Area" localSheetId="3">'03 - Chodník trasa C'!$C$4:$Q$70,'03 - Chodník trasa C'!$C$76:$Q$104,'03 - Chodník trasa C'!$C$110:$Q$138</definedName>
    <definedName name="_xlnm.Print_Area" localSheetId="4">'04 - Chodník trasa D1'!$C$4:$Q$70,'04 - Chodník trasa D1'!$C$76:$Q$104,'04 - Chodník trasa D1'!$C$110:$Q$138</definedName>
    <definedName name="_xlnm.Print_Area" localSheetId="5">'05 - Chodník trasa D2'!$C$4:$Q$70,'05 - Chodník trasa D2'!$C$76:$Q$104,'05 - Chodník trasa D2'!$C$110:$Q$138</definedName>
    <definedName name="_xlnm.Print_Area" localSheetId="6">'06 - Chodník trasa E'!$C$4:$Q$70,'06 - Chodník trasa E'!$C$76:$Q$102,'06 - Chodník trasa E'!$C$108:$Q$131</definedName>
    <definedName name="_xlnm.Print_Area" localSheetId="7">'07 - Chodník trasa F'!$C$4:$Q$70,'07 - Chodník trasa F'!$C$76:$Q$102,'07 - Chodník trasa F'!$C$108:$Q$132</definedName>
    <definedName name="_xlnm.Print_Area" localSheetId="8">'08 - Chodník trasa G'!$C$4:$Q$70,'08 - Chodník trasa G'!$C$76:$Q$104,'08 - Chodník trasa G'!$C$110:$Q$138</definedName>
    <definedName name="_xlnm.Print_Area" localSheetId="9">'09 - Chodník trasa H'!$C$4:$Q$70,'09 - Chodník trasa H'!$C$76:$Q$104,'09 - Chodník trasa H'!$C$110:$Q$138</definedName>
    <definedName name="_xlnm.Print_Area" localSheetId="0">'Rekapitulácia stavby'!$C$4:$AP$70,'Rekapitulácia stavby'!$C$76:$AP$104</definedName>
  </definedNames>
  <calcPr calcId="145621"/>
</workbook>
</file>

<file path=xl/calcChain.xml><?xml version="1.0" encoding="utf-8"?>
<calcChain xmlns="http://schemas.openxmlformats.org/spreadsheetml/2006/main">
  <c r="AY96" i="1" l="1"/>
  <c r="AX96" i="1"/>
  <c r="BI138" i="10"/>
  <c r="BH138" i="10"/>
  <c r="BG138" i="10"/>
  <c r="BE138" i="10"/>
  <c r="BK138" i="10"/>
  <c r="N138" i="10" s="1"/>
  <c r="BF138" i="10" s="1"/>
  <c r="BI137" i="10"/>
  <c r="BH137" i="10"/>
  <c r="BG137" i="10"/>
  <c r="BE137" i="10"/>
  <c r="BK137" i="10"/>
  <c r="N137" i="10"/>
  <c r="BF137" i="10" s="1"/>
  <c r="BI136" i="10"/>
  <c r="BH136" i="10"/>
  <c r="BG136" i="10"/>
  <c r="BE136" i="10"/>
  <c r="BK136" i="10"/>
  <c r="N136" i="10" s="1"/>
  <c r="BF136" i="10" s="1"/>
  <c r="BI135" i="10"/>
  <c r="BH135" i="10"/>
  <c r="BG135" i="10"/>
  <c r="BE135" i="10"/>
  <c r="BK135" i="10"/>
  <c r="N135" i="10"/>
  <c r="BF135" i="10" s="1"/>
  <c r="BI134" i="10"/>
  <c r="BH134" i="10"/>
  <c r="BG134" i="10"/>
  <c r="BE134" i="10"/>
  <c r="BK134" i="10"/>
  <c r="BK133" i="10" s="1"/>
  <c r="N133" i="10" s="1"/>
  <c r="N94" i="10" s="1"/>
  <c r="N134" i="10"/>
  <c r="BF134" i="10"/>
  <c r="BI132" i="10"/>
  <c r="BH132" i="10"/>
  <c r="BG132" i="10"/>
  <c r="BE132" i="10"/>
  <c r="AA132" i="10"/>
  <c r="AA131" i="10" s="1"/>
  <c r="Y132" i="10"/>
  <c r="Y131" i="10" s="1"/>
  <c r="W132" i="10"/>
  <c r="W131" i="10" s="1"/>
  <c r="BK132" i="10"/>
  <c r="BK131" i="10" s="1"/>
  <c r="N131" i="10" s="1"/>
  <c r="N93" i="10" s="1"/>
  <c r="N132" i="10"/>
  <c r="BF132" i="10"/>
  <c r="BI130" i="10"/>
  <c r="BH130" i="10"/>
  <c r="BG130" i="10"/>
  <c r="BE130" i="10"/>
  <c r="AA130" i="10"/>
  <c r="AA129" i="10"/>
  <c r="Y130" i="10"/>
  <c r="Y129" i="10"/>
  <c r="W130" i="10"/>
  <c r="W129" i="10"/>
  <c r="BK130" i="10"/>
  <c r="BK129" i="10"/>
  <c r="N129" i="10" s="1"/>
  <c r="N92" i="10" s="1"/>
  <c r="N130" i="10"/>
  <c r="BF130" i="10"/>
  <c r="BI128" i="10"/>
  <c r="BH128" i="10"/>
  <c r="BG128" i="10"/>
  <c r="BE128" i="10"/>
  <c r="AA128" i="10"/>
  <c r="Y128" i="10"/>
  <c r="W128" i="10"/>
  <c r="BK128" i="10"/>
  <c r="N128" i="10"/>
  <c r="BF128" i="10"/>
  <c r="BI127" i="10"/>
  <c r="BH127" i="10"/>
  <c r="BG127" i="10"/>
  <c r="BE127" i="10"/>
  <c r="AA127" i="10"/>
  <c r="Y127" i="10"/>
  <c r="W127" i="10"/>
  <c r="BK127" i="10"/>
  <c r="N127" i="10"/>
  <c r="BF127" i="10"/>
  <c r="BI126" i="10"/>
  <c r="BH126" i="10"/>
  <c r="BG126" i="10"/>
  <c r="BE126" i="10"/>
  <c r="AA126" i="10"/>
  <c r="AA125" i="10"/>
  <c r="Y126" i="10"/>
  <c r="Y125" i="10"/>
  <c r="W126" i="10"/>
  <c r="W125" i="10"/>
  <c r="BK126" i="10"/>
  <c r="BK125" i="10"/>
  <c r="N125" i="10" s="1"/>
  <c r="N91" i="10" s="1"/>
  <c r="N126" i="10"/>
  <c r="BF126" i="10" s="1"/>
  <c r="BI124" i="10"/>
  <c r="BH124" i="10"/>
  <c r="BG124" i="10"/>
  <c r="BE124" i="10"/>
  <c r="AA124" i="10"/>
  <c r="AA123" i="10"/>
  <c r="AA122" i="10" s="1"/>
  <c r="AA121" i="10" s="1"/>
  <c r="Y124" i="10"/>
  <c r="Y123" i="10"/>
  <c r="Y122" i="10" s="1"/>
  <c r="Y121" i="10" s="1"/>
  <c r="W124" i="10"/>
  <c r="W123" i="10"/>
  <c r="W122" i="10" s="1"/>
  <c r="W121" i="10" s="1"/>
  <c r="AU96" i="1" s="1"/>
  <c r="BK124" i="10"/>
  <c r="BK123" i="10" s="1"/>
  <c r="N124" i="10"/>
  <c r="BF124" i="10"/>
  <c r="F117" i="10"/>
  <c r="F115" i="10"/>
  <c r="F113" i="10"/>
  <c r="BI102" i="10"/>
  <c r="BH102" i="10"/>
  <c r="BG102" i="10"/>
  <c r="BE102" i="10"/>
  <c r="BI101" i="10"/>
  <c r="BH101" i="10"/>
  <c r="BG101" i="10"/>
  <c r="BE101" i="10"/>
  <c r="BI100" i="10"/>
  <c r="BH100" i="10"/>
  <c r="BG100" i="10"/>
  <c r="BE100" i="10"/>
  <c r="BI99" i="10"/>
  <c r="BH99" i="10"/>
  <c r="BG99" i="10"/>
  <c r="BE99" i="10"/>
  <c r="BI98" i="10"/>
  <c r="BH98" i="10"/>
  <c r="BG98" i="10"/>
  <c r="BE98" i="10"/>
  <c r="BI97" i="10"/>
  <c r="H36" i="10"/>
  <c r="BD96" i="1" s="1"/>
  <c r="BH97" i="10"/>
  <c r="H35" i="10" s="1"/>
  <c r="BC96" i="1" s="1"/>
  <c r="BG97" i="10"/>
  <c r="H34" i="10"/>
  <c r="BB96" i="1" s="1"/>
  <c r="BE97" i="10"/>
  <c r="M32" i="10" s="1"/>
  <c r="AV96" i="1" s="1"/>
  <c r="F83" i="10"/>
  <c r="F81" i="10"/>
  <c r="F79" i="10"/>
  <c r="O21" i="10"/>
  <c r="E21" i="10"/>
  <c r="M118" i="10"/>
  <c r="M84" i="10"/>
  <c r="O20" i="10"/>
  <c r="O18" i="10"/>
  <c r="E18" i="10"/>
  <c r="M117" i="10" s="1"/>
  <c r="M83" i="10"/>
  <c r="O17" i="10"/>
  <c r="O15" i="10"/>
  <c r="E15" i="10"/>
  <c r="F118" i="10"/>
  <c r="F84" i="10"/>
  <c r="O14" i="10"/>
  <c r="O9" i="10"/>
  <c r="M115" i="10"/>
  <c r="M81" i="10"/>
  <c r="F6" i="10"/>
  <c r="F112" i="10" s="1"/>
  <c r="F78" i="10"/>
  <c r="AY95" i="1"/>
  <c r="AX95" i="1"/>
  <c r="BI138" i="9"/>
  <c r="BH138" i="9"/>
  <c r="BG138" i="9"/>
  <c r="BE138" i="9"/>
  <c r="BK138" i="9"/>
  <c r="N138" i="9" s="1"/>
  <c r="BF138" i="9" s="1"/>
  <c r="BI137" i="9"/>
  <c r="BH137" i="9"/>
  <c r="BG137" i="9"/>
  <c r="BE137" i="9"/>
  <c r="BK137" i="9"/>
  <c r="N137" i="9"/>
  <c r="BF137" i="9" s="1"/>
  <c r="BI136" i="9"/>
  <c r="BH136" i="9"/>
  <c r="BG136" i="9"/>
  <c r="BE136" i="9"/>
  <c r="BK136" i="9"/>
  <c r="N136" i="9" s="1"/>
  <c r="BF136" i="9" s="1"/>
  <c r="BI135" i="9"/>
  <c r="BH135" i="9"/>
  <c r="BG135" i="9"/>
  <c r="BE135" i="9"/>
  <c r="BK135" i="9"/>
  <c r="N135" i="9"/>
  <c r="BF135" i="9" s="1"/>
  <c r="BI134" i="9"/>
  <c r="BH134" i="9"/>
  <c r="BG134" i="9"/>
  <c r="BE134" i="9"/>
  <c r="BK134" i="9"/>
  <c r="BK133" i="9" s="1"/>
  <c r="N133" i="9" s="1"/>
  <c r="N94" i="9" s="1"/>
  <c r="BI132" i="9"/>
  <c r="BH132" i="9"/>
  <c r="BG132" i="9"/>
  <c r="BE132" i="9"/>
  <c r="AA132" i="9"/>
  <c r="AA131" i="9" s="1"/>
  <c r="Y132" i="9"/>
  <c r="Y131" i="9" s="1"/>
  <c r="W132" i="9"/>
  <c r="W131" i="9" s="1"/>
  <c r="BK132" i="9"/>
  <c r="BK131" i="9" s="1"/>
  <c r="N131" i="9" s="1"/>
  <c r="N93" i="9" s="1"/>
  <c r="N132" i="9"/>
  <c r="BF132" i="9"/>
  <c r="BI130" i="9"/>
  <c r="BH130" i="9"/>
  <c r="BG130" i="9"/>
  <c r="BE130" i="9"/>
  <c r="AA130" i="9"/>
  <c r="AA129" i="9" s="1"/>
  <c r="Y130" i="9"/>
  <c r="Y129" i="9" s="1"/>
  <c r="W130" i="9"/>
  <c r="W129" i="9" s="1"/>
  <c r="BK130" i="9"/>
  <c r="BK129" i="9" s="1"/>
  <c r="N129" i="9" s="1"/>
  <c r="N92" i="9" s="1"/>
  <c r="N130" i="9"/>
  <c r="BF130" i="9"/>
  <c r="BI128" i="9"/>
  <c r="BH128" i="9"/>
  <c r="BG128" i="9"/>
  <c r="BE128" i="9"/>
  <c r="AA128" i="9"/>
  <c r="Y128" i="9"/>
  <c r="W128" i="9"/>
  <c r="BK128" i="9"/>
  <c r="N128" i="9"/>
  <c r="BF128" i="9" s="1"/>
  <c r="BI127" i="9"/>
  <c r="BH127" i="9"/>
  <c r="BG127" i="9"/>
  <c r="BE127" i="9"/>
  <c r="AA127" i="9"/>
  <c r="Y127" i="9"/>
  <c r="W127" i="9"/>
  <c r="BK127" i="9"/>
  <c r="N127" i="9"/>
  <c r="BF127" i="9" s="1"/>
  <c r="BI126" i="9"/>
  <c r="BH126" i="9"/>
  <c r="BG126" i="9"/>
  <c r="BE126" i="9"/>
  <c r="AA126" i="9"/>
  <c r="AA125" i="9" s="1"/>
  <c r="Y126" i="9"/>
  <c r="Y125" i="9" s="1"/>
  <c r="W126" i="9"/>
  <c r="W125" i="9" s="1"/>
  <c r="BK126" i="9"/>
  <c r="BK125" i="9" s="1"/>
  <c r="N126" i="9"/>
  <c r="BF126" i="9"/>
  <c r="BI124" i="9"/>
  <c r="BH124" i="9"/>
  <c r="BG124" i="9"/>
  <c r="BE124" i="9"/>
  <c r="AA124" i="9"/>
  <c r="AA123" i="9" s="1"/>
  <c r="AA122" i="9" s="1"/>
  <c r="AA121" i="9" s="1"/>
  <c r="Y124" i="9"/>
  <c r="Y123" i="9" s="1"/>
  <c r="Y122" i="9" s="1"/>
  <c r="Y121" i="9" s="1"/>
  <c r="W124" i="9"/>
  <c r="W123" i="9" s="1"/>
  <c r="W122" i="9" s="1"/>
  <c r="W121" i="9" s="1"/>
  <c r="AU95" i="1" s="1"/>
  <c r="BK124" i="9"/>
  <c r="BK123" i="9"/>
  <c r="N123" i="9" s="1"/>
  <c r="N90" i="9" s="1"/>
  <c r="N124" i="9"/>
  <c r="BF124" i="9"/>
  <c r="F117" i="9"/>
  <c r="F115" i="9"/>
  <c r="F113" i="9"/>
  <c r="BI102" i="9"/>
  <c r="BH102" i="9"/>
  <c r="BG102" i="9"/>
  <c r="BE102" i="9"/>
  <c r="BI101" i="9"/>
  <c r="BH101" i="9"/>
  <c r="BG101" i="9"/>
  <c r="BE101" i="9"/>
  <c r="BI100" i="9"/>
  <c r="BH100" i="9"/>
  <c r="BG100" i="9"/>
  <c r="BE100" i="9"/>
  <c r="BI99" i="9"/>
  <c r="BH99" i="9"/>
  <c r="BG99" i="9"/>
  <c r="BE99" i="9"/>
  <c r="BI98" i="9"/>
  <c r="BH98" i="9"/>
  <c r="BG98" i="9"/>
  <c r="BE98" i="9"/>
  <c r="BI97" i="9"/>
  <c r="H36" i="9" s="1"/>
  <c r="BD95" i="1" s="1"/>
  <c r="BH97" i="9"/>
  <c r="H35" i="9"/>
  <c r="BC95" i="1" s="1"/>
  <c r="BG97" i="9"/>
  <c r="H34" i="9" s="1"/>
  <c r="BB95" i="1" s="1"/>
  <c r="BE97" i="9"/>
  <c r="M32" i="9"/>
  <c r="AV95" i="1" s="1"/>
  <c r="H32" i="9"/>
  <c r="AZ95" i="1" s="1"/>
  <c r="F83" i="9"/>
  <c r="F81" i="9"/>
  <c r="F79" i="9"/>
  <c r="O21" i="9"/>
  <c r="E21" i="9"/>
  <c r="M118" i="9" s="1"/>
  <c r="O20" i="9"/>
  <c r="O18" i="9"/>
  <c r="E18" i="9"/>
  <c r="M117" i="9" s="1"/>
  <c r="M83" i="9"/>
  <c r="O17" i="9"/>
  <c r="O15" i="9"/>
  <c r="E15" i="9"/>
  <c r="F118" i="9"/>
  <c r="F84" i="9"/>
  <c r="O14" i="9"/>
  <c r="O9" i="9"/>
  <c r="M115" i="9"/>
  <c r="M81" i="9"/>
  <c r="F6" i="9"/>
  <c r="F112" i="9" s="1"/>
  <c r="F78" i="9"/>
  <c r="AY94" i="1"/>
  <c r="AX94" i="1"/>
  <c r="BI132" i="8"/>
  <c r="BH132" i="8"/>
  <c r="BG132" i="8"/>
  <c r="BE132" i="8"/>
  <c r="BK132" i="8"/>
  <c r="N132" i="8"/>
  <c r="BF132" i="8" s="1"/>
  <c r="BI131" i="8"/>
  <c r="BH131" i="8"/>
  <c r="BG131" i="8"/>
  <c r="BE131" i="8"/>
  <c r="BK131" i="8"/>
  <c r="N131" i="8" s="1"/>
  <c r="BF131" i="8" s="1"/>
  <c r="BI130" i="8"/>
  <c r="BH130" i="8"/>
  <c r="BG130" i="8"/>
  <c r="BE130" i="8"/>
  <c r="BK130" i="8"/>
  <c r="N130" i="8"/>
  <c r="BF130" i="8" s="1"/>
  <c r="BI129" i="8"/>
  <c r="BH129" i="8"/>
  <c r="BG129" i="8"/>
  <c r="BE129" i="8"/>
  <c r="BK129" i="8"/>
  <c r="N129" i="8" s="1"/>
  <c r="BF129" i="8" s="1"/>
  <c r="BI128" i="8"/>
  <c r="BH128" i="8"/>
  <c r="BG128" i="8"/>
  <c r="BE128" i="8"/>
  <c r="BK128" i="8"/>
  <c r="BK127" i="8"/>
  <c r="N127" i="8" s="1"/>
  <c r="N92" i="8" s="1"/>
  <c r="N128" i="8"/>
  <c r="BF128" i="8" s="1"/>
  <c r="BI126" i="8"/>
  <c r="BH126" i="8"/>
  <c r="BG126" i="8"/>
  <c r="BE126" i="8"/>
  <c r="AA126" i="8"/>
  <c r="AA125" i="8"/>
  <c r="Y126" i="8"/>
  <c r="Y125" i="8"/>
  <c r="W126" i="8"/>
  <c r="W125" i="8"/>
  <c r="BK126" i="8"/>
  <c r="BK125" i="8"/>
  <c r="N125" i="8" s="1"/>
  <c r="N91" i="8" s="1"/>
  <c r="N126" i="8"/>
  <c r="BF126" i="8"/>
  <c r="BI124" i="8"/>
  <c r="BH124" i="8"/>
  <c r="BG124" i="8"/>
  <c r="BE124" i="8"/>
  <c r="AA124" i="8"/>
  <c r="Y124" i="8"/>
  <c r="W124" i="8"/>
  <c r="BK124" i="8"/>
  <c r="N124" i="8"/>
  <c r="BF124" i="8"/>
  <c r="BI123" i="8"/>
  <c r="BH123" i="8"/>
  <c r="BG123" i="8"/>
  <c r="BE123" i="8"/>
  <c r="AA123" i="8"/>
  <c r="Y123" i="8"/>
  <c r="W123" i="8"/>
  <c r="BK123" i="8"/>
  <c r="N123" i="8"/>
  <c r="BF123" i="8"/>
  <c r="BI122" i="8"/>
  <c r="BH122" i="8"/>
  <c r="BG122" i="8"/>
  <c r="BE122" i="8"/>
  <c r="AA122" i="8"/>
  <c r="AA121" i="8"/>
  <c r="AA120" i="8" s="1"/>
  <c r="AA119" i="8" s="1"/>
  <c r="Y122" i="8"/>
  <c r="Y121" i="8"/>
  <c r="Y120" i="8" s="1"/>
  <c r="Y119" i="8" s="1"/>
  <c r="W122" i="8"/>
  <c r="W121" i="8"/>
  <c r="W120" i="8" s="1"/>
  <c r="W119" i="8" s="1"/>
  <c r="AU94" i="1" s="1"/>
  <c r="BK122" i="8"/>
  <c r="BK121" i="8" s="1"/>
  <c r="N122" i="8"/>
  <c r="BF122" i="8"/>
  <c r="F115" i="8"/>
  <c r="F113" i="8"/>
  <c r="F111" i="8"/>
  <c r="BI100" i="8"/>
  <c r="BH100" i="8"/>
  <c r="BG100" i="8"/>
  <c r="BE100" i="8"/>
  <c r="BI99" i="8"/>
  <c r="BH99" i="8"/>
  <c r="BG99" i="8"/>
  <c r="BE99" i="8"/>
  <c r="BI98" i="8"/>
  <c r="BH98" i="8"/>
  <c r="BG98" i="8"/>
  <c r="BE98" i="8"/>
  <c r="BI97" i="8"/>
  <c r="BH97" i="8"/>
  <c r="BG97" i="8"/>
  <c r="BE97" i="8"/>
  <c r="BI96" i="8"/>
  <c r="BH96" i="8"/>
  <c r="BG96" i="8"/>
  <c r="BE96" i="8"/>
  <c r="BI95" i="8"/>
  <c r="H36" i="8"/>
  <c r="BD94" i="1" s="1"/>
  <c r="BH95" i="8"/>
  <c r="H35" i="8" s="1"/>
  <c r="BC94" i="1" s="1"/>
  <c r="BG95" i="8"/>
  <c r="H34" i="8"/>
  <c r="BB94" i="1" s="1"/>
  <c r="BE95" i="8"/>
  <c r="M32" i="8" s="1"/>
  <c r="AV94" i="1" s="1"/>
  <c r="F83" i="8"/>
  <c r="F81" i="8"/>
  <c r="F79" i="8"/>
  <c r="O21" i="8"/>
  <c r="E21" i="8"/>
  <c r="M116" i="8"/>
  <c r="M84" i="8"/>
  <c r="O20" i="8"/>
  <c r="O18" i="8"/>
  <c r="E18" i="8"/>
  <c r="M115" i="8" s="1"/>
  <c r="M83" i="8"/>
  <c r="O17" i="8"/>
  <c r="O15" i="8"/>
  <c r="E15" i="8"/>
  <c r="F116" i="8"/>
  <c r="F84" i="8"/>
  <c r="O14" i="8"/>
  <c r="O9" i="8"/>
  <c r="M113" i="8" s="1"/>
  <c r="F6" i="8"/>
  <c r="F110" i="8" s="1"/>
  <c r="F78" i="8"/>
  <c r="AY93" i="1"/>
  <c r="AX93" i="1"/>
  <c r="BI131" i="7"/>
  <c r="BH131" i="7"/>
  <c r="BG131" i="7"/>
  <c r="BE131" i="7"/>
  <c r="BK131" i="7"/>
  <c r="N131" i="7"/>
  <c r="BF131" i="7" s="1"/>
  <c r="BI130" i="7"/>
  <c r="BH130" i="7"/>
  <c r="BG130" i="7"/>
  <c r="BE130" i="7"/>
  <c r="BK130" i="7"/>
  <c r="N130" i="7" s="1"/>
  <c r="BF130" i="7" s="1"/>
  <c r="BI129" i="7"/>
  <c r="BH129" i="7"/>
  <c r="BG129" i="7"/>
  <c r="BE129" i="7"/>
  <c r="BK129" i="7"/>
  <c r="N129" i="7"/>
  <c r="BF129" i="7"/>
  <c r="BI128" i="7"/>
  <c r="BH128" i="7"/>
  <c r="BG128" i="7"/>
  <c r="BE128" i="7"/>
  <c r="BK128" i="7"/>
  <c r="N128" i="7"/>
  <c r="BF128" i="7"/>
  <c r="BI127" i="7"/>
  <c r="BH127" i="7"/>
  <c r="BG127" i="7"/>
  <c r="BE127" i="7"/>
  <c r="BK127" i="7"/>
  <c r="BK126" i="7"/>
  <c r="N126" i="7" s="1"/>
  <c r="N92" i="7" s="1"/>
  <c r="N127" i="7"/>
  <c r="BF127" i="7"/>
  <c r="BI125" i="7"/>
  <c r="BH125" i="7"/>
  <c r="BG125" i="7"/>
  <c r="BE125" i="7"/>
  <c r="AA125" i="7"/>
  <c r="AA124" i="7"/>
  <c r="Y125" i="7"/>
  <c r="Y124" i="7"/>
  <c r="W125" i="7"/>
  <c r="W124" i="7"/>
  <c r="BK125" i="7"/>
  <c r="BK124" i="7" s="1"/>
  <c r="N124" i="7" s="1"/>
  <c r="N91" i="7" s="1"/>
  <c r="N125" i="7"/>
  <c r="BF125" i="7"/>
  <c r="BI123" i="7"/>
  <c r="BH123" i="7"/>
  <c r="BG123" i="7"/>
  <c r="BE123" i="7"/>
  <c r="AA123" i="7"/>
  <c r="Y123" i="7"/>
  <c r="W123" i="7"/>
  <c r="BK123" i="7"/>
  <c r="N123" i="7"/>
  <c r="BF123" i="7"/>
  <c r="BI122" i="7"/>
  <c r="BH122" i="7"/>
  <c r="BG122" i="7"/>
  <c r="BE122" i="7"/>
  <c r="AA122" i="7"/>
  <c r="AA121" i="7"/>
  <c r="AA120" i="7" s="1"/>
  <c r="AA119" i="7" s="1"/>
  <c r="Y122" i="7"/>
  <c r="Y121" i="7"/>
  <c r="Y120" i="7" s="1"/>
  <c r="Y119" i="7" s="1"/>
  <c r="W122" i="7"/>
  <c r="W121" i="7"/>
  <c r="W120" i="7" s="1"/>
  <c r="W119" i="7" s="1"/>
  <c r="AU93" i="1" s="1"/>
  <c r="BK122" i="7"/>
  <c r="BK121" i="7" s="1"/>
  <c r="N122" i="7"/>
  <c r="BF122" i="7"/>
  <c r="F115" i="7"/>
  <c r="F113" i="7"/>
  <c r="F111" i="7"/>
  <c r="BI100" i="7"/>
  <c r="BH100" i="7"/>
  <c r="BG100" i="7"/>
  <c r="BE100" i="7"/>
  <c r="BI99" i="7"/>
  <c r="BH99" i="7"/>
  <c r="BG99" i="7"/>
  <c r="BE99" i="7"/>
  <c r="BI98" i="7"/>
  <c r="BH98" i="7"/>
  <c r="BG98" i="7"/>
  <c r="BE98" i="7"/>
  <c r="BI97" i="7"/>
  <c r="BH97" i="7"/>
  <c r="BG97" i="7"/>
  <c r="BE97" i="7"/>
  <c r="BI96" i="7"/>
  <c r="BH96" i="7"/>
  <c r="BG96" i="7"/>
  <c r="BE96" i="7"/>
  <c r="BI95" i="7"/>
  <c r="H36" i="7"/>
  <c r="BD93" i="1" s="1"/>
  <c r="BH95" i="7"/>
  <c r="H35" i="7" s="1"/>
  <c r="BC93" i="1" s="1"/>
  <c r="BG95" i="7"/>
  <c r="H34" i="7"/>
  <c r="BB93" i="1" s="1"/>
  <c r="BE95" i="7"/>
  <c r="M32" i="7" s="1"/>
  <c r="AV93" i="1" s="1"/>
  <c r="F83" i="7"/>
  <c r="F81" i="7"/>
  <c r="F79" i="7"/>
  <c r="O21" i="7"/>
  <c r="E21" i="7"/>
  <c r="M116" i="7"/>
  <c r="M84" i="7"/>
  <c r="O20" i="7"/>
  <c r="O18" i="7"/>
  <c r="E18" i="7"/>
  <c r="M115" i="7" s="1"/>
  <c r="M83" i="7"/>
  <c r="O17" i="7"/>
  <c r="O15" i="7"/>
  <c r="E15" i="7"/>
  <c r="F116" i="7"/>
  <c r="F84" i="7"/>
  <c r="O14" i="7"/>
  <c r="O9" i="7"/>
  <c r="M113" i="7" s="1"/>
  <c r="M81" i="7"/>
  <c r="F6" i="7"/>
  <c r="F110" i="7" s="1"/>
  <c r="F78" i="7"/>
  <c r="AY92" i="1"/>
  <c r="AX92" i="1"/>
  <c r="BI138" i="6"/>
  <c r="BH138" i="6"/>
  <c r="BG138" i="6"/>
  <c r="BE138" i="6"/>
  <c r="BK138" i="6"/>
  <c r="N138" i="6"/>
  <c r="BF138" i="6" s="1"/>
  <c r="BI137" i="6"/>
  <c r="BH137" i="6"/>
  <c r="BG137" i="6"/>
  <c r="BE137" i="6"/>
  <c r="BK137" i="6"/>
  <c r="N137" i="6" s="1"/>
  <c r="BF137" i="6" s="1"/>
  <c r="BI136" i="6"/>
  <c r="BH136" i="6"/>
  <c r="BG136" i="6"/>
  <c r="BE136" i="6"/>
  <c r="BK136" i="6"/>
  <c r="N136" i="6"/>
  <c r="BF136" i="6" s="1"/>
  <c r="BI135" i="6"/>
  <c r="BH135" i="6"/>
  <c r="BG135" i="6"/>
  <c r="BE135" i="6"/>
  <c r="BK135" i="6"/>
  <c r="N135" i="6" s="1"/>
  <c r="BF135" i="6" s="1"/>
  <c r="BI134" i="6"/>
  <c r="BH134" i="6"/>
  <c r="BG134" i="6"/>
  <c r="BE134" i="6"/>
  <c r="BK134" i="6"/>
  <c r="BK133" i="6"/>
  <c r="N133" i="6" s="1"/>
  <c r="N94" i="6" s="1"/>
  <c r="N134" i="6"/>
  <c r="BF134" i="6" s="1"/>
  <c r="BI132" i="6"/>
  <c r="BH132" i="6"/>
  <c r="BG132" i="6"/>
  <c r="BE132" i="6"/>
  <c r="AA132" i="6"/>
  <c r="AA131" i="6"/>
  <c r="Y132" i="6"/>
  <c r="Y131" i="6"/>
  <c r="W132" i="6"/>
  <c r="W131" i="6"/>
  <c r="BK132" i="6"/>
  <c r="BK131" i="6"/>
  <c r="N131" i="6" s="1"/>
  <c r="N93" i="6" s="1"/>
  <c r="N132" i="6"/>
  <c r="BF132" i="6" s="1"/>
  <c r="BI130" i="6"/>
  <c r="BH130" i="6"/>
  <c r="BG130" i="6"/>
  <c r="BE130" i="6"/>
  <c r="AA130" i="6"/>
  <c r="AA129" i="6"/>
  <c r="Y130" i="6"/>
  <c r="Y129" i="6" s="1"/>
  <c r="W130" i="6"/>
  <c r="W129" i="6" s="1"/>
  <c r="BK130" i="6"/>
  <c r="BK129" i="6" s="1"/>
  <c r="N129" i="6" s="1"/>
  <c r="N92" i="6" s="1"/>
  <c r="N130" i="6"/>
  <c r="BF130" i="6"/>
  <c r="BI128" i="6"/>
  <c r="BH128" i="6"/>
  <c r="BG128" i="6"/>
  <c r="BE128" i="6"/>
  <c r="AA128" i="6"/>
  <c r="Y128" i="6"/>
  <c r="W128" i="6"/>
  <c r="BK128" i="6"/>
  <c r="N128" i="6"/>
  <c r="BF128" i="6"/>
  <c r="BI127" i="6"/>
  <c r="BH127" i="6"/>
  <c r="BG127" i="6"/>
  <c r="BE127" i="6"/>
  <c r="AA127" i="6"/>
  <c r="Y127" i="6"/>
  <c r="W127" i="6"/>
  <c r="BK127" i="6"/>
  <c r="N127" i="6"/>
  <c r="BF127" i="6"/>
  <c r="BI126" i="6"/>
  <c r="BH126" i="6"/>
  <c r="BG126" i="6"/>
  <c r="BE126" i="6"/>
  <c r="AA126" i="6"/>
  <c r="AA125" i="6"/>
  <c r="Y126" i="6"/>
  <c r="Y125" i="6"/>
  <c r="W126" i="6"/>
  <c r="W125" i="6"/>
  <c r="BK126" i="6"/>
  <c r="BK125" i="6"/>
  <c r="N125" i="6" s="1"/>
  <c r="N91" i="6" s="1"/>
  <c r="N126" i="6"/>
  <c r="BF126" i="6" s="1"/>
  <c r="BI124" i="6"/>
  <c r="BH124" i="6"/>
  <c r="BG124" i="6"/>
  <c r="BE124" i="6"/>
  <c r="AA124" i="6"/>
  <c r="AA123" i="6"/>
  <c r="AA122" i="6" s="1"/>
  <c r="AA121" i="6" s="1"/>
  <c r="Y124" i="6"/>
  <c r="Y123" i="6"/>
  <c r="Y122" i="6" s="1"/>
  <c r="Y121" i="6" s="1"/>
  <c r="W124" i="6"/>
  <c r="W123" i="6"/>
  <c r="W122" i="6" s="1"/>
  <c r="W121" i="6" s="1"/>
  <c r="AU92" i="1" s="1"/>
  <c r="BK124" i="6"/>
  <c r="BK123" i="6" s="1"/>
  <c r="N124" i="6"/>
  <c r="BF124" i="6"/>
  <c r="F117" i="6"/>
  <c r="F115" i="6"/>
  <c r="F113" i="6"/>
  <c r="BI102" i="6"/>
  <c r="BH102" i="6"/>
  <c r="BG102" i="6"/>
  <c r="BE102" i="6"/>
  <c r="BI101" i="6"/>
  <c r="BH101" i="6"/>
  <c r="BG101" i="6"/>
  <c r="BE101" i="6"/>
  <c r="BI100" i="6"/>
  <c r="BH100" i="6"/>
  <c r="BG100" i="6"/>
  <c r="BE100" i="6"/>
  <c r="BI99" i="6"/>
  <c r="BH99" i="6"/>
  <c r="BG99" i="6"/>
  <c r="BE99" i="6"/>
  <c r="BI98" i="6"/>
  <c r="BH98" i="6"/>
  <c r="BG98" i="6"/>
  <c r="BE98" i="6"/>
  <c r="BI97" i="6"/>
  <c r="H36" i="6"/>
  <c r="BD92" i="1" s="1"/>
  <c r="BH97" i="6"/>
  <c r="H35" i="6" s="1"/>
  <c r="BC92" i="1" s="1"/>
  <c r="BG97" i="6"/>
  <c r="H34" i="6"/>
  <c r="BB92" i="1" s="1"/>
  <c r="BE97" i="6"/>
  <c r="M32" i="6" s="1"/>
  <c r="AV92" i="1" s="1"/>
  <c r="F83" i="6"/>
  <c r="F81" i="6"/>
  <c r="F79" i="6"/>
  <c r="O21" i="6"/>
  <c r="E21" i="6"/>
  <c r="M118" i="6"/>
  <c r="M84" i="6"/>
  <c r="O20" i="6"/>
  <c r="O18" i="6"/>
  <c r="E18" i="6"/>
  <c r="M117" i="6" s="1"/>
  <c r="M83" i="6"/>
  <c r="O17" i="6"/>
  <c r="O15" i="6"/>
  <c r="E15" i="6"/>
  <c r="F118" i="6"/>
  <c r="F84" i="6"/>
  <c r="O14" i="6"/>
  <c r="O9" i="6"/>
  <c r="M115" i="6" s="1"/>
  <c r="F6" i="6"/>
  <c r="F112" i="6" s="1"/>
  <c r="F78" i="6"/>
  <c r="AY91" i="1"/>
  <c r="AX91" i="1"/>
  <c r="BI138" i="5"/>
  <c r="BH138" i="5"/>
  <c r="BG138" i="5"/>
  <c r="BE138" i="5"/>
  <c r="BK138" i="5"/>
  <c r="N138" i="5"/>
  <c r="BF138" i="5" s="1"/>
  <c r="BI137" i="5"/>
  <c r="BH137" i="5"/>
  <c r="BG137" i="5"/>
  <c r="BE137" i="5"/>
  <c r="BK137" i="5"/>
  <c r="N137" i="5" s="1"/>
  <c r="BF137" i="5" s="1"/>
  <c r="BI136" i="5"/>
  <c r="BH136" i="5"/>
  <c r="BG136" i="5"/>
  <c r="BE136" i="5"/>
  <c r="BK136" i="5"/>
  <c r="N136" i="5"/>
  <c r="BF136" i="5" s="1"/>
  <c r="BI135" i="5"/>
  <c r="BH135" i="5"/>
  <c r="BG135" i="5"/>
  <c r="BE135" i="5"/>
  <c r="BK135" i="5"/>
  <c r="N135" i="5" s="1"/>
  <c r="BF135" i="5" s="1"/>
  <c r="BI134" i="5"/>
  <c r="BH134" i="5"/>
  <c r="BG134" i="5"/>
  <c r="BE134" i="5"/>
  <c r="BK134" i="5"/>
  <c r="BK133" i="5"/>
  <c r="N133" i="5" s="1"/>
  <c r="N134" i="5"/>
  <c r="BF134" i="5" s="1"/>
  <c r="N94" i="5"/>
  <c r="BI132" i="5"/>
  <c r="BH132" i="5"/>
  <c r="BG132" i="5"/>
  <c r="BE132" i="5"/>
  <c r="AA132" i="5"/>
  <c r="AA131" i="5"/>
  <c r="Y132" i="5"/>
  <c r="Y131" i="5"/>
  <c r="W132" i="5"/>
  <c r="W131" i="5"/>
  <c r="BK132" i="5"/>
  <c r="BK131" i="5"/>
  <c r="N131" i="5" s="1"/>
  <c r="N93" i="5" s="1"/>
  <c r="N132" i="5"/>
  <c r="BF132" i="5" s="1"/>
  <c r="BI130" i="5"/>
  <c r="BH130" i="5"/>
  <c r="BG130" i="5"/>
  <c r="BE130" i="5"/>
  <c r="AA130" i="5"/>
  <c r="AA129" i="5"/>
  <c r="Y130" i="5"/>
  <c r="Y129" i="5"/>
  <c r="W130" i="5"/>
  <c r="W129" i="5"/>
  <c r="BK130" i="5"/>
  <c r="BK129" i="5"/>
  <c r="N129" i="5" s="1"/>
  <c r="N92" i="5" s="1"/>
  <c r="N130" i="5"/>
  <c r="BF130" i="5" s="1"/>
  <c r="BI128" i="5"/>
  <c r="BH128" i="5"/>
  <c r="BG128" i="5"/>
  <c r="BE128" i="5"/>
  <c r="AA128" i="5"/>
  <c r="Y128" i="5"/>
  <c r="W128" i="5"/>
  <c r="BK128" i="5"/>
  <c r="N128" i="5"/>
  <c r="BF128" i="5"/>
  <c r="BI127" i="5"/>
  <c r="BH127" i="5"/>
  <c r="BG127" i="5"/>
  <c r="BE127" i="5"/>
  <c r="AA127" i="5"/>
  <c r="Y127" i="5"/>
  <c r="W127" i="5"/>
  <c r="BK127" i="5"/>
  <c r="N127" i="5"/>
  <c r="BF127" i="5"/>
  <c r="BI126" i="5"/>
  <c r="BH126" i="5"/>
  <c r="BG126" i="5"/>
  <c r="BE126" i="5"/>
  <c r="AA126" i="5"/>
  <c r="AA125" i="5"/>
  <c r="Y126" i="5"/>
  <c r="Y125" i="5"/>
  <c r="W126" i="5"/>
  <c r="W125" i="5"/>
  <c r="BK126" i="5"/>
  <c r="BK125" i="5"/>
  <c r="N125" i="5" s="1"/>
  <c r="N91" i="5" s="1"/>
  <c r="N126" i="5"/>
  <c r="BF126" i="5" s="1"/>
  <c r="BI124" i="5"/>
  <c r="BH124" i="5"/>
  <c r="BG124" i="5"/>
  <c r="BE124" i="5"/>
  <c r="AA124" i="5"/>
  <c r="AA123" i="5"/>
  <c r="AA122" i="5" s="1"/>
  <c r="AA121" i="5" s="1"/>
  <c r="Y124" i="5"/>
  <c r="Y123" i="5"/>
  <c r="Y122" i="5" s="1"/>
  <c r="Y121" i="5" s="1"/>
  <c r="W124" i="5"/>
  <c r="W123" i="5"/>
  <c r="W122" i="5" s="1"/>
  <c r="W121" i="5" s="1"/>
  <c r="AU91" i="1" s="1"/>
  <c r="BK124" i="5"/>
  <c r="BK123" i="5" s="1"/>
  <c r="N124" i="5"/>
  <c r="BF124" i="5" s="1"/>
  <c r="F117" i="5"/>
  <c r="F115" i="5"/>
  <c r="F113" i="5"/>
  <c r="BI102" i="5"/>
  <c r="BH102" i="5"/>
  <c r="BG102" i="5"/>
  <c r="BE102" i="5"/>
  <c r="BI101" i="5"/>
  <c r="BH101" i="5"/>
  <c r="BG101" i="5"/>
  <c r="BE101" i="5"/>
  <c r="BI100" i="5"/>
  <c r="BH100" i="5"/>
  <c r="BG100" i="5"/>
  <c r="BE100" i="5"/>
  <c r="BI99" i="5"/>
  <c r="BH99" i="5"/>
  <c r="BG99" i="5"/>
  <c r="BE99" i="5"/>
  <c r="BI98" i="5"/>
  <c r="BH98" i="5"/>
  <c r="BG98" i="5"/>
  <c r="BE98" i="5"/>
  <c r="BI97" i="5"/>
  <c r="H36" i="5"/>
  <c r="BD91" i="1" s="1"/>
  <c r="BH97" i="5"/>
  <c r="H35" i="5" s="1"/>
  <c r="BC91" i="1" s="1"/>
  <c r="BG97" i="5"/>
  <c r="H34" i="5"/>
  <c r="BB91" i="1" s="1"/>
  <c r="BE97" i="5"/>
  <c r="M32" i="5" s="1"/>
  <c r="AV91" i="1" s="1"/>
  <c r="F83" i="5"/>
  <c r="F81" i="5"/>
  <c r="F79" i="5"/>
  <c r="O21" i="5"/>
  <c r="E21" i="5"/>
  <c r="M118" i="5"/>
  <c r="M84" i="5"/>
  <c r="O20" i="5"/>
  <c r="O18" i="5"/>
  <c r="E18" i="5"/>
  <c r="M117" i="5" s="1"/>
  <c r="M83" i="5"/>
  <c r="O17" i="5"/>
  <c r="O15" i="5"/>
  <c r="E15" i="5"/>
  <c r="F118" i="5"/>
  <c r="F84" i="5"/>
  <c r="O14" i="5"/>
  <c r="O9" i="5"/>
  <c r="M115" i="5" s="1"/>
  <c r="M81" i="5"/>
  <c r="F6" i="5"/>
  <c r="F112" i="5" s="1"/>
  <c r="F78" i="5"/>
  <c r="AY90" i="1"/>
  <c r="AX90" i="1"/>
  <c r="BI138" i="4"/>
  <c r="BH138" i="4"/>
  <c r="BG138" i="4"/>
  <c r="BE138" i="4"/>
  <c r="BK138" i="4"/>
  <c r="N138" i="4"/>
  <c r="BF138" i="4" s="1"/>
  <c r="BI137" i="4"/>
  <c r="BH137" i="4"/>
  <c r="BG137" i="4"/>
  <c r="BE137" i="4"/>
  <c r="BK137" i="4"/>
  <c r="N137" i="4" s="1"/>
  <c r="BF137" i="4" s="1"/>
  <c r="BI136" i="4"/>
  <c r="BH136" i="4"/>
  <c r="BG136" i="4"/>
  <c r="BE136" i="4"/>
  <c r="BK136" i="4"/>
  <c r="N136" i="4"/>
  <c r="BF136" i="4" s="1"/>
  <c r="BI135" i="4"/>
  <c r="BH135" i="4"/>
  <c r="BG135" i="4"/>
  <c r="BE135" i="4"/>
  <c r="BK135" i="4"/>
  <c r="N135" i="4" s="1"/>
  <c r="BF135" i="4" s="1"/>
  <c r="BI134" i="4"/>
  <c r="BH134" i="4"/>
  <c r="BG134" i="4"/>
  <c r="BE134" i="4"/>
  <c r="BK134" i="4"/>
  <c r="BK133" i="4"/>
  <c r="N133" i="4" s="1"/>
  <c r="N94" i="4" s="1"/>
  <c r="N134" i="4"/>
  <c r="BF134" i="4" s="1"/>
  <c r="BI132" i="4"/>
  <c r="BH132" i="4"/>
  <c r="BG132" i="4"/>
  <c r="BE132" i="4"/>
  <c r="AA132" i="4"/>
  <c r="AA131" i="4"/>
  <c r="Y132" i="4"/>
  <c r="Y131" i="4"/>
  <c r="W132" i="4"/>
  <c r="W131" i="4"/>
  <c r="BK132" i="4"/>
  <c r="BK131" i="4"/>
  <c r="N131" i="4" s="1"/>
  <c r="N93" i="4" s="1"/>
  <c r="N132" i="4"/>
  <c r="BF132" i="4" s="1"/>
  <c r="BI130" i="4"/>
  <c r="BH130" i="4"/>
  <c r="BG130" i="4"/>
  <c r="BE130" i="4"/>
  <c r="AA130" i="4"/>
  <c r="AA129" i="4"/>
  <c r="Y130" i="4"/>
  <c r="Y129" i="4"/>
  <c r="W130" i="4"/>
  <c r="W129" i="4"/>
  <c r="BK130" i="4"/>
  <c r="BK129" i="4"/>
  <c r="N129" i="4" s="1"/>
  <c r="N92" i="4" s="1"/>
  <c r="N130" i="4"/>
  <c r="BF130" i="4" s="1"/>
  <c r="BI128" i="4"/>
  <c r="BH128" i="4"/>
  <c r="BG128" i="4"/>
  <c r="BE128" i="4"/>
  <c r="AA128" i="4"/>
  <c r="Y128" i="4"/>
  <c r="W128" i="4"/>
  <c r="BK128" i="4"/>
  <c r="N128" i="4"/>
  <c r="BF128" i="4"/>
  <c r="BI127" i="4"/>
  <c r="BH127" i="4"/>
  <c r="BG127" i="4"/>
  <c r="BE127" i="4"/>
  <c r="AA127" i="4"/>
  <c r="Y127" i="4"/>
  <c r="W127" i="4"/>
  <c r="BK127" i="4"/>
  <c r="N127" i="4"/>
  <c r="BF127" i="4"/>
  <c r="BI126" i="4"/>
  <c r="BH126" i="4"/>
  <c r="BG126" i="4"/>
  <c r="BE126" i="4"/>
  <c r="AA126" i="4"/>
  <c r="AA125" i="4"/>
  <c r="Y126" i="4"/>
  <c r="Y125" i="4"/>
  <c r="W126" i="4"/>
  <c r="W125" i="4"/>
  <c r="BK126" i="4"/>
  <c r="BK125" i="4"/>
  <c r="N125" i="4" s="1"/>
  <c r="N91" i="4" s="1"/>
  <c r="N126" i="4"/>
  <c r="BF126" i="4" s="1"/>
  <c r="BI124" i="4"/>
  <c r="BH124" i="4"/>
  <c r="BG124" i="4"/>
  <c r="BE124" i="4"/>
  <c r="AA124" i="4"/>
  <c r="AA123" i="4"/>
  <c r="AA122" i="4" s="1"/>
  <c r="AA121" i="4" s="1"/>
  <c r="Y124" i="4"/>
  <c r="Y123" i="4"/>
  <c r="Y122" i="4" s="1"/>
  <c r="Y121" i="4" s="1"/>
  <c r="W124" i="4"/>
  <c r="W123" i="4"/>
  <c r="W122" i="4" s="1"/>
  <c r="W121" i="4" s="1"/>
  <c r="AU90" i="1" s="1"/>
  <c r="BK124" i="4"/>
  <c r="BK123" i="4" s="1"/>
  <c r="N124" i="4"/>
  <c r="BF124" i="4" s="1"/>
  <c r="F117" i="4"/>
  <c r="F115" i="4"/>
  <c r="F113" i="4"/>
  <c r="BI102" i="4"/>
  <c r="BH102" i="4"/>
  <c r="BG102" i="4"/>
  <c r="BE102" i="4"/>
  <c r="BI101" i="4"/>
  <c r="BH101" i="4"/>
  <c r="BG101" i="4"/>
  <c r="BE101" i="4"/>
  <c r="BI100" i="4"/>
  <c r="BH100" i="4"/>
  <c r="BG100" i="4"/>
  <c r="BE100" i="4"/>
  <c r="BI99" i="4"/>
  <c r="BH99" i="4"/>
  <c r="BG99" i="4"/>
  <c r="BE99" i="4"/>
  <c r="BI98" i="4"/>
  <c r="BH98" i="4"/>
  <c r="BG98" i="4"/>
  <c r="BE98" i="4"/>
  <c r="BI97" i="4"/>
  <c r="H36" i="4"/>
  <c r="BD90" i="1" s="1"/>
  <c r="BH97" i="4"/>
  <c r="H35" i="4" s="1"/>
  <c r="BC90" i="1" s="1"/>
  <c r="BG97" i="4"/>
  <c r="H34" i="4"/>
  <c r="BB90" i="1" s="1"/>
  <c r="BE97" i="4"/>
  <c r="M32" i="4" s="1"/>
  <c r="AV90" i="1" s="1"/>
  <c r="F83" i="4"/>
  <c r="F81" i="4"/>
  <c r="F79" i="4"/>
  <c r="O21" i="4"/>
  <c r="E21" i="4"/>
  <c r="M118" i="4"/>
  <c r="M84" i="4"/>
  <c r="O20" i="4"/>
  <c r="O18" i="4"/>
  <c r="E18" i="4"/>
  <c r="M117" i="4" s="1"/>
  <c r="M83" i="4"/>
  <c r="O17" i="4"/>
  <c r="O15" i="4"/>
  <c r="E15" i="4"/>
  <c r="F118" i="4"/>
  <c r="F84" i="4"/>
  <c r="O14" i="4"/>
  <c r="O9" i="4"/>
  <c r="M115" i="4"/>
  <c r="M81" i="4"/>
  <c r="F6" i="4"/>
  <c r="F112" i="4" s="1"/>
  <c r="F78" i="4"/>
  <c r="AY89" i="1"/>
  <c r="AX89" i="1"/>
  <c r="BI145" i="3"/>
  <c r="BH145" i="3"/>
  <c r="BG145" i="3"/>
  <c r="BE145" i="3"/>
  <c r="BK145" i="3"/>
  <c r="N145" i="3"/>
  <c r="BF145" i="3" s="1"/>
  <c r="BI144" i="3"/>
  <c r="BH144" i="3"/>
  <c r="BG144" i="3"/>
  <c r="BE144" i="3"/>
  <c r="BK144" i="3"/>
  <c r="N144" i="3" s="1"/>
  <c r="BF144" i="3" s="1"/>
  <c r="BI143" i="3"/>
  <c r="BH143" i="3"/>
  <c r="BG143" i="3"/>
  <c r="BE143" i="3"/>
  <c r="BK143" i="3"/>
  <c r="N143" i="3"/>
  <c r="BF143" i="3" s="1"/>
  <c r="BI142" i="3"/>
  <c r="BH142" i="3"/>
  <c r="BG142" i="3"/>
  <c r="BE142" i="3"/>
  <c r="BK142" i="3"/>
  <c r="N142" i="3" s="1"/>
  <c r="BF142" i="3" s="1"/>
  <c r="BI141" i="3"/>
  <c r="BH141" i="3"/>
  <c r="BG141" i="3"/>
  <c r="BE141" i="3"/>
  <c r="BK141" i="3"/>
  <c r="BK140" i="3"/>
  <c r="N140" i="3" s="1"/>
  <c r="N94" i="3" s="1"/>
  <c r="N141" i="3"/>
  <c r="BF141" i="3" s="1"/>
  <c r="BI139" i="3"/>
  <c r="BH139" i="3"/>
  <c r="BG139" i="3"/>
  <c r="BE139" i="3"/>
  <c r="AA139" i="3"/>
  <c r="AA138" i="3"/>
  <c r="Y139" i="3"/>
  <c r="Y138" i="3"/>
  <c r="W139" i="3"/>
  <c r="W138" i="3"/>
  <c r="BK139" i="3"/>
  <c r="BK138" i="3"/>
  <c r="N138" i="3" s="1"/>
  <c r="N93" i="3" s="1"/>
  <c r="N139" i="3"/>
  <c r="BF139" i="3" s="1"/>
  <c r="BI137" i="3"/>
  <c r="BH137" i="3"/>
  <c r="BG137" i="3"/>
  <c r="BE137" i="3"/>
  <c r="AA137" i="3"/>
  <c r="Y137" i="3"/>
  <c r="W137" i="3"/>
  <c r="BK137" i="3"/>
  <c r="N137" i="3"/>
  <c r="BF137" i="3"/>
  <c r="BI136" i="3"/>
  <c r="BH136" i="3"/>
  <c r="BG136" i="3"/>
  <c r="BE136" i="3"/>
  <c r="AA136" i="3"/>
  <c r="Y136" i="3"/>
  <c r="W136" i="3"/>
  <c r="BK136" i="3"/>
  <c r="N136" i="3"/>
  <c r="BF136" i="3"/>
  <c r="BI135" i="3"/>
  <c r="BH135" i="3"/>
  <c r="BG135" i="3"/>
  <c r="BE135" i="3"/>
  <c r="AA135" i="3"/>
  <c r="Y135" i="3"/>
  <c r="W135" i="3"/>
  <c r="BK135" i="3"/>
  <c r="N135" i="3"/>
  <c r="BF135" i="3"/>
  <c r="BI134" i="3"/>
  <c r="BH134" i="3"/>
  <c r="BG134" i="3"/>
  <c r="BE134" i="3"/>
  <c r="AA134" i="3"/>
  <c r="AA133" i="3"/>
  <c r="Y134" i="3"/>
  <c r="Y133" i="3"/>
  <c r="W134" i="3"/>
  <c r="W133" i="3"/>
  <c r="BK134" i="3"/>
  <c r="BK133" i="3"/>
  <c r="N133" i="3" s="1"/>
  <c r="N92" i="3" s="1"/>
  <c r="N134" i="3"/>
  <c r="BF134" i="3" s="1"/>
  <c r="BI132" i="3"/>
  <c r="BH132" i="3"/>
  <c r="BG132" i="3"/>
  <c r="BE132" i="3"/>
  <c r="AA132" i="3"/>
  <c r="Y132" i="3"/>
  <c r="W132" i="3"/>
  <c r="BK132" i="3"/>
  <c r="N132" i="3"/>
  <c r="BF132" i="3"/>
  <c r="BI131" i="3"/>
  <c r="BH131" i="3"/>
  <c r="BG131" i="3"/>
  <c r="BE131" i="3"/>
  <c r="AA131" i="3"/>
  <c r="Y131" i="3"/>
  <c r="W131" i="3"/>
  <c r="BK131" i="3"/>
  <c r="N131" i="3"/>
  <c r="BF131" i="3"/>
  <c r="BI130" i="3"/>
  <c r="BH130" i="3"/>
  <c r="BG130" i="3"/>
  <c r="BE130" i="3"/>
  <c r="AA130" i="3"/>
  <c r="AA129" i="3"/>
  <c r="Y130" i="3"/>
  <c r="Y129" i="3"/>
  <c r="W130" i="3"/>
  <c r="W129" i="3"/>
  <c r="BK130" i="3"/>
  <c r="BK129" i="3"/>
  <c r="N129" i="3" s="1"/>
  <c r="N91" i="3" s="1"/>
  <c r="N130" i="3"/>
  <c r="BF130" i="3" s="1"/>
  <c r="BI128" i="3"/>
  <c r="BH128" i="3"/>
  <c r="BG128" i="3"/>
  <c r="BE128" i="3"/>
  <c r="AA128" i="3"/>
  <c r="Y128" i="3"/>
  <c r="W128" i="3"/>
  <c r="BK128" i="3"/>
  <c r="N128" i="3"/>
  <c r="BF128" i="3"/>
  <c r="BI127" i="3"/>
  <c r="BH127" i="3"/>
  <c r="BG127" i="3"/>
  <c r="BE127" i="3"/>
  <c r="AA127" i="3"/>
  <c r="Y127" i="3"/>
  <c r="W127" i="3"/>
  <c r="BK127" i="3"/>
  <c r="N127" i="3"/>
  <c r="BF127" i="3"/>
  <c r="BI126" i="3"/>
  <c r="BH126" i="3"/>
  <c r="BG126" i="3"/>
  <c r="BE126" i="3"/>
  <c r="AA126" i="3"/>
  <c r="Y126" i="3"/>
  <c r="W126" i="3"/>
  <c r="BK126" i="3"/>
  <c r="N126" i="3"/>
  <c r="BF126" i="3"/>
  <c r="BI125" i="3"/>
  <c r="BH125" i="3"/>
  <c r="BG125" i="3"/>
  <c r="BE125" i="3"/>
  <c r="AA125" i="3"/>
  <c r="Y125" i="3"/>
  <c r="W125" i="3"/>
  <c r="BK125" i="3"/>
  <c r="N125" i="3"/>
  <c r="BF125" i="3"/>
  <c r="BI124" i="3"/>
  <c r="BH124" i="3"/>
  <c r="BG124" i="3"/>
  <c r="BE124" i="3"/>
  <c r="AA124" i="3"/>
  <c r="AA123" i="3"/>
  <c r="AA122" i="3" s="1"/>
  <c r="AA121" i="3" s="1"/>
  <c r="Y124" i="3"/>
  <c r="Y123" i="3"/>
  <c r="Y122" i="3" s="1"/>
  <c r="Y121" i="3" s="1"/>
  <c r="W124" i="3"/>
  <c r="W123" i="3"/>
  <c r="W122" i="3" s="1"/>
  <c r="W121" i="3" s="1"/>
  <c r="AU89" i="1" s="1"/>
  <c r="BK124" i="3"/>
  <c r="BK123" i="3" s="1"/>
  <c r="N124" i="3"/>
  <c r="BF124" i="3" s="1"/>
  <c r="F117" i="3"/>
  <c r="F115" i="3"/>
  <c r="F113" i="3"/>
  <c r="BI102" i="3"/>
  <c r="BH102" i="3"/>
  <c r="BG102" i="3"/>
  <c r="BE102" i="3"/>
  <c r="BI101" i="3"/>
  <c r="BH101" i="3"/>
  <c r="BG101" i="3"/>
  <c r="BE101" i="3"/>
  <c r="BI100" i="3"/>
  <c r="BH100" i="3"/>
  <c r="BG100" i="3"/>
  <c r="BE100" i="3"/>
  <c r="BI99" i="3"/>
  <c r="BH99" i="3"/>
  <c r="BG99" i="3"/>
  <c r="BE99" i="3"/>
  <c r="BI98" i="3"/>
  <c r="BH98" i="3"/>
  <c r="BG98" i="3"/>
  <c r="BE98" i="3"/>
  <c r="BI97" i="3"/>
  <c r="H36" i="3"/>
  <c r="BD89" i="1" s="1"/>
  <c r="BH97" i="3"/>
  <c r="H35" i="3" s="1"/>
  <c r="BC89" i="1" s="1"/>
  <c r="BG97" i="3"/>
  <c r="H34" i="3"/>
  <c r="BB89" i="1" s="1"/>
  <c r="BE97" i="3"/>
  <c r="M32" i="3" s="1"/>
  <c r="AV89" i="1" s="1"/>
  <c r="F83" i="3"/>
  <c r="F81" i="3"/>
  <c r="F79" i="3"/>
  <c r="O21" i="3"/>
  <c r="E21" i="3"/>
  <c r="M118" i="3"/>
  <c r="M84" i="3"/>
  <c r="O20" i="3"/>
  <c r="O18" i="3"/>
  <c r="E18" i="3"/>
  <c r="M117" i="3" s="1"/>
  <c r="M83" i="3"/>
  <c r="O17" i="3"/>
  <c r="O15" i="3"/>
  <c r="E15" i="3"/>
  <c r="F118" i="3"/>
  <c r="F84" i="3"/>
  <c r="O14" i="3"/>
  <c r="O9" i="3"/>
  <c r="M81" i="3" s="1"/>
  <c r="F6" i="3"/>
  <c r="F112" i="3" s="1"/>
  <c r="F78" i="3"/>
  <c r="AY88" i="1"/>
  <c r="AX88" i="1"/>
  <c r="BI138" i="2"/>
  <c r="BH138" i="2"/>
  <c r="BG138" i="2"/>
  <c r="BE138" i="2"/>
  <c r="BK138" i="2"/>
  <c r="N138" i="2"/>
  <c r="BF138" i="2" s="1"/>
  <c r="BI137" i="2"/>
  <c r="BH137" i="2"/>
  <c r="BG137" i="2"/>
  <c r="BE137" i="2"/>
  <c r="BK137" i="2"/>
  <c r="N137" i="2" s="1"/>
  <c r="BF137" i="2" s="1"/>
  <c r="BI136" i="2"/>
  <c r="BH136" i="2"/>
  <c r="BG136" i="2"/>
  <c r="BE136" i="2"/>
  <c r="BK136" i="2"/>
  <c r="N136" i="2"/>
  <c r="BF136" i="2" s="1"/>
  <c r="BI135" i="2"/>
  <c r="BH135" i="2"/>
  <c r="BG135" i="2"/>
  <c r="BE135" i="2"/>
  <c r="BK135" i="2"/>
  <c r="N135" i="2" s="1"/>
  <c r="BF135" i="2" s="1"/>
  <c r="BI134" i="2"/>
  <c r="BH134" i="2"/>
  <c r="BG134" i="2"/>
  <c r="BE134" i="2"/>
  <c r="BK134" i="2"/>
  <c r="BK133" i="2"/>
  <c r="N133" i="2" s="1"/>
  <c r="N94" i="2" s="1"/>
  <c r="N134" i="2"/>
  <c r="BF134" i="2" s="1"/>
  <c r="BI132" i="2"/>
  <c r="BH132" i="2"/>
  <c r="BG132" i="2"/>
  <c r="BE132" i="2"/>
  <c r="AA132" i="2"/>
  <c r="AA131" i="2"/>
  <c r="Y132" i="2"/>
  <c r="Y131" i="2"/>
  <c r="W132" i="2"/>
  <c r="W131" i="2"/>
  <c r="BK132" i="2"/>
  <c r="BK131" i="2"/>
  <c r="N131" i="2" s="1"/>
  <c r="N93" i="2" s="1"/>
  <c r="N132" i="2"/>
  <c r="BF132" i="2" s="1"/>
  <c r="BI130" i="2"/>
  <c r="BH130" i="2"/>
  <c r="BG130" i="2"/>
  <c r="BE130" i="2"/>
  <c r="AA130" i="2"/>
  <c r="AA129" i="2"/>
  <c r="Y130" i="2"/>
  <c r="Y129" i="2"/>
  <c r="W130" i="2"/>
  <c r="W129" i="2"/>
  <c r="BK130" i="2"/>
  <c r="BK129" i="2"/>
  <c r="N129" i="2" s="1"/>
  <c r="N92" i="2" s="1"/>
  <c r="N130" i="2"/>
  <c r="BF130" i="2" s="1"/>
  <c r="BI128" i="2"/>
  <c r="BH128" i="2"/>
  <c r="BG128" i="2"/>
  <c r="BE128" i="2"/>
  <c r="AA128" i="2"/>
  <c r="Y128" i="2"/>
  <c r="W128" i="2"/>
  <c r="BK128" i="2"/>
  <c r="N128" i="2"/>
  <c r="BF128" i="2"/>
  <c r="BI127" i="2"/>
  <c r="BH127" i="2"/>
  <c r="BG127" i="2"/>
  <c r="BE127" i="2"/>
  <c r="AA127" i="2"/>
  <c r="Y127" i="2"/>
  <c r="W127" i="2"/>
  <c r="BK127" i="2"/>
  <c r="N127" i="2"/>
  <c r="BF127" i="2"/>
  <c r="BI126" i="2"/>
  <c r="BH126" i="2"/>
  <c r="BG126" i="2"/>
  <c r="BE126" i="2"/>
  <c r="AA126" i="2"/>
  <c r="AA125" i="2"/>
  <c r="Y126" i="2"/>
  <c r="Y125" i="2"/>
  <c r="W126" i="2"/>
  <c r="W125" i="2"/>
  <c r="BK126" i="2"/>
  <c r="BK125" i="2"/>
  <c r="N125" i="2" s="1"/>
  <c r="N91" i="2" s="1"/>
  <c r="N126" i="2"/>
  <c r="BF126" i="2" s="1"/>
  <c r="BI124" i="2"/>
  <c r="BH124" i="2"/>
  <c r="BG124" i="2"/>
  <c r="BE124" i="2"/>
  <c r="AA124" i="2"/>
  <c r="AA123" i="2"/>
  <c r="AA122" i="2" s="1"/>
  <c r="AA121" i="2" s="1"/>
  <c r="Y124" i="2"/>
  <c r="Y123" i="2"/>
  <c r="Y122" i="2" s="1"/>
  <c r="Y121" i="2" s="1"/>
  <c r="W124" i="2"/>
  <c r="W123" i="2"/>
  <c r="W122" i="2" s="1"/>
  <c r="W121" i="2" s="1"/>
  <c r="AU88" i="1" s="1"/>
  <c r="BK124" i="2"/>
  <c r="BK123" i="2" s="1"/>
  <c r="N124" i="2"/>
  <c r="BF124" i="2" s="1"/>
  <c r="F117" i="2"/>
  <c r="F115" i="2"/>
  <c r="F113" i="2"/>
  <c r="BI102" i="2"/>
  <c r="BH102" i="2"/>
  <c r="BG102" i="2"/>
  <c r="BE102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H36" i="2"/>
  <c r="BD88" i="1" s="1"/>
  <c r="BH97" i="2"/>
  <c r="H35" i="2" s="1"/>
  <c r="BC88" i="1" s="1"/>
  <c r="BG97" i="2"/>
  <c r="H34" i="2"/>
  <c r="BB88" i="1" s="1"/>
  <c r="BE97" i="2"/>
  <c r="M32" i="2" s="1"/>
  <c r="AV88" i="1" s="1"/>
  <c r="F83" i="2"/>
  <c r="F81" i="2"/>
  <c r="F79" i="2"/>
  <c r="O21" i="2"/>
  <c r="E21" i="2"/>
  <c r="M118" i="2"/>
  <c r="M84" i="2"/>
  <c r="O20" i="2"/>
  <c r="O18" i="2"/>
  <c r="E18" i="2"/>
  <c r="M117" i="2" s="1"/>
  <c r="M83" i="2"/>
  <c r="O17" i="2"/>
  <c r="O15" i="2"/>
  <c r="E15" i="2"/>
  <c r="F118" i="2"/>
  <c r="F84" i="2"/>
  <c r="O14" i="2"/>
  <c r="O9" i="2"/>
  <c r="M115" i="2"/>
  <c r="M81" i="2"/>
  <c r="F6" i="2"/>
  <c r="F112" i="2" s="1"/>
  <c r="F78" i="2"/>
  <c r="CK102" i="1"/>
  <c r="CJ102" i="1"/>
  <c r="CI102" i="1"/>
  <c r="CC102" i="1"/>
  <c r="CH102" i="1"/>
  <c r="CB102" i="1"/>
  <c r="CG102" i="1"/>
  <c r="CA102" i="1"/>
  <c r="CF102" i="1"/>
  <c r="BZ102" i="1"/>
  <c r="CE102" i="1"/>
  <c r="CK101" i="1"/>
  <c r="CJ101" i="1"/>
  <c r="CI101" i="1"/>
  <c r="CC101" i="1"/>
  <c r="CH101" i="1"/>
  <c r="CB101" i="1"/>
  <c r="CG101" i="1"/>
  <c r="CA101" i="1"/>
  <c r="CF101" i="1"/>
  <c r="BZ101" i="1"/>
  <c r="CE101" i="1"/>
  <c r="CK100" i="1"/>
  <c r="CJ100" i="1"/>
  <c r="CI100" i="1"/>
  <c r="CC100" i="1"/>
  <c r="CH100" i="1"/>
  <c r="CB100" i="1"/>
  <c r="CG100" i="1"/>
  <c r="CA100" i="1"/>
  <c r="CF100" i="1"/>
  <c r="BZ100" i="1"/>
  <c r="CE100" i="1"/>
  <c r="CK99" i="1"/>
  <c r="CJ99" i="1"/>
  <c r="CI99" i="1"/>
  <c r="CH99" i="1"/>
  <c r="CG99" i="1"/>
  <c r="CF99" i="1"/>
  <c r="BZ99" i="1"/>
  <c r="CE99" i="1"/>
  <c r="BD87" i="1"/>
  <c r="W35" i="1" s="1"/>
  <c r="BC87" i="1"/>
  <c r="BB87" i="1"/>
  <c r="W33" i="1" s="1"/>
  <c r="AU87" i="1"/>
  <c r="AM83" i="1"/>
  <c r="L83" i="1"/>
  <c r="AM82" i="1"/>
  <c r="L82" i="1"/>
  <c r="AM80" i="1"/>
  <c r="L80" i="1"/>
  <c r="L78" i="1"/>
  <c r="L77" i="1"/>
  <c r="M81" i="6" l="1"/>
  <c r="M81" i="8"/>
  <c r="M115" i="3"/>
  <c r="N123" i="2"/>
  <c r="N90" i="2" s="1"/>
  <c r="BK122" i="2"/>
  <c r="N123" i="4"/>
  <c r="N90" i="4" s="1"/>
  <c r="BK122" i="4"/>
  <c r="AX87" i="1"/>
  <c r="W34" i="1"/>
  <c r="AY87" i="1"/>
  <c r="N123" i="3"/>
  <c r="N90" i="3" s="1"/>
  <c r="BK122" i="3"/>
  <c r="N123" i="5"/>
  <c r="N90" i="5" s="1"/>
  <c r="BK122" i="5"/>
  <c r="H32" i="2"/>
  <c r="AZ88" i="1" s="1"/>
  <c r="H32" i="3"/>
  <c r="AZ89" i="1" s="1"/>
  <c r="H32" i="4"/>
  <c r="AZ90" i="1" s="1"/>
  <c r="H32" i="5"/>
  <c r="AZ91" i="1" s="1"/>
  <c r="N123" i="6"/>
  <c r="N90" i="6" s="1"/>
  <c r="BK122" i="6"/>
  <c r="N121" i="7"/>
  <c r="N90" i="7" s="1"/>
  <c r="BK120" i="7"/>
  <c r="N121" i="8"/>
  <c r="N90" i="8" s="1"/>
  <c r="BK120" i="8"/>
  <c r="H32" i="6"/>
  <c r="AZ92" i="1" s="1"/>
  <c r="H32" i="7"/>
  <c r="AZ93" i="1" s="1"/>
  <c r="H32" i="8"/>
  <c r="AZ94" i="1" s="1"/>
  <c r="M84" i="9"/>
  <c r="N125" i="9"/>
  <c r="N91" i="9" s="1"/>
  <c r="BK122" i="9"/>
  <c r="BK122" i="10"/>
  <c r="N123" i="10"/>
  <c r="N90" i="10" s="1"/>
  <c r="N134" i="9"/>
  <c r="BF134" i="9" s="1"/>
  <c r="H32" i="10"/>
  <c r="AZ96" i="1" s="1"/>
  <c r="BK121" i="10" l="1"/>
  <c r="N121" i="10" s="1"/>
  <c r="N88" i="10" s="1"/>
  <c r="N122" i="10"/>
  <c r="N89" i="10" s="1"/>
  <c r="AZ87" i="1"/>
  <c r="N122" i="4"/>
  <c r="N89" i="4" s="1"/>
  <c r="BK121" i="4"/>
  <c r="N121" i="4" s="1"/>
  <c r="N88" i="4" s="1"/>
  <c r="N122" i="2"/>
  <c r="N89" i="2" s="1"/>
  <c r="BK121" i="2"/>
  <c r="N121" i="2" s="1"/>
  <c r="N88" i="2" s="1"/>
  <c r="BK121" i="9"/>
  <c r="N121" i="9" s="1"/>
  <c r="N88" i="9" s="1"/>
  <c r="N122" i="9"/>
  <c r="N89" i="9" s="1"/>
  <c r="N120" i="8"/>
  <c r="N89" i="8" s="1"/>
  <c r="BK119" i="8"/>
  <c r="N119" i="8" s="1"/>
  <c r="N88" i="8" s="1"/>
  <c r="N120" i="7"/>
  <c r="N89" i="7" s="1"/>
  <c r="BK119" i="7"/>
  <c r="N119" i="7" s="1"/>
  <c r="N88" i="7" s="1"/>
  <c r="N122" i="6"/>
  <c r="N89" i="6" s="1"/>
  <c r="BK121" i="6"/>
  <c r="N121" i="6" s="1"/>
  <c r="N88" i="6" s="1"/>
  <c r="N122" i="5"/>
  <c r="N89" i="5" s="1"/>
  <c r="BK121" i="5"/>
  <c r="N121" i="5" s="1"/>
  <c r="N88" i="5" s="1"/>
  <c r="N122" i="3"/>
  <c r="N89" i="3" s="1"/>
  <c r="BK121" i="3"/>
  <c r="N121" i="3" s="1"/>
  <c r="N88" i="3" s="1"/>
  <c r="N102" i="9" l="1"/>
  <c r="BF102" i="9" s="1"/>
  <c r="N101" i="9"/>
  <c r="BF101" i="9" s="1"/>
  <c r="N100" i="9"/>
  <c r="BF100" i="9" s="1"/>
  <c r="N99" i="9"/>
  <c r="BF99" i="9" s="1"/>
  <c r="N98" i="9"/>
  <c r="BF98" i="9" s="1"/>
  <c r="N97" i="9"/>
  <c r="M27" i="9"/>
  <c r="N102" i="3"/>
  <c r="BF102" i="3" s="1"/>
  <c r="N101" i="3"/>
  <c r="BF101" i="3" s="1"/>
  <c r="N100" i="3"/>
  <c r="BF100" i="3" s="1"/>
  <c r="N99" i="3"/>
  <c r="BF99" i="3" s="1"/>
  <c r="N98" i="3"/>
  <c r="BF98" i="3" s="1"/>
  <c r="N97" i="3"/>
  <c r="M27" i="3"/>
  <c r="N102" i="5"/>
  <c r="BF102" i="5" s="1"/>
  <c r="N101" i="5"/>
  <c r="BF101" i="5" s="1"/>
  <c r="N100" i="5"/>
  <c r="BF100" i="5" s="1"/>
  <c r="N99" i="5"/>
  <c r="BF99" i="5" s="1"/>
  <c r="N98" i="5"/>
  <c r="BF98" i="5" s="1"/>
  <c r="N97" i="5"/>
  <c r="M27" i="5"/>
  <c r="N102" i="6"/>
  <c r="BF102" i="6" s="1"/>
  <c r="N101" i="6"/>
  <c r="BF101" i="6" s="1"/>
  <c r="N100" i="6"/>
  <c r="BF100" i="6" s="1"/>
  <c r="N99" i="6"/>
  <c r="BF99" i="6" s="1"/>
  <c r="N98" i="6"/>
  <c r="BF98" i="6" s="1"/>
  <c r="N97" i="6"/>
  <c r="M27" i="6"/>
  <c r="N100" i="7"/>
  <c r="BF100" i="7" s="1"/>
  <c r="N99" i="7"/>
  <c r="BF99" i="7" s="1"/>
  <c r="N98" i="7"/>
  <c r="BF98" i="7" s="1"/>
  <c r="N97" i="7"/>
  <c r="BF97" i="7" s="1"/>
  <c r="N96" i="7"/>
  <c r="BF96" i="7" s="1"/>
  <c r="N95" i="7"/>
  <c r="M27" i="7"/>
  <c r="N100" i="8"/>
  <c r="BF100" i="8" s="1"/>
  <c r="N99" i="8"/>
  <c r="BF99" i="8" s="1"/>
  <c r="N98" i="8"/>
  <c r="BF98" i="8" s="1"/>
  <c r="N97" i="8"/>
  <c r="BF97" i="8" s="1"/>
  <c r="N96" i="8"/>
  <c r="BF96" i="8" s="1"/>
  <c r="N95" i="8"/>
  <c r="M27" i="8"/>
  <c r="N102" i="2"/>
  <c r="BF102" i="2" s="1"/>
  <c r="N101" i="2"/>
  <c r="BF101" i="2" s="1"/>
  <c r="N100" i="2"/>
  <c r="BF100" i="2" s="1"/>
  <c r="N99" i="2"/>
  <c r="BF99" i="2" s="1"/>
  <c r="N98" i="2"/>
  <c r="BF98" i="2" s="1"/>
  <c r="N97" i="2"/>
  <c r="M27" i="2"/>
  <c r="N102" i="4"/>
  <c r="BF102" i="4" s="1"/>
  <c r="N101" i="4"/>
  <c r="BF101" i="4" s="1"/>
  <c r="N100" i="4"/>
  <c r="BF100" i="4" s="1"/>
  <c r="N99" i="4"/>
  <c r="BF99" i="4" s="1"/>
  <c r="N98" i="4"/>
  <c r="BF98" i="4" s="1"/>
  <c r="N97" i="4"/>
  <c r="M27" i="4"/>
  <c r="AV87" i="1"/>
  <c r="N102" i="10"/>
  <c r="BF102" i="10" s="1"/>
  <c r="N101" i="10"/>
  <c r="BF101" i="10" s="1"/>
  <c r="N100" i="10"/>
  <c r="BF100" i="10" s="1"/>
  <c r="N99" i="10"/>
  <c r="BF99" i="10" s="1"/>
  <c r="N98" i="10"/>
  <c r="BF98" i="10" s="1"/>
  <c r="N97" i="10"/>
  <c r="M27" i="10"/>
  <c r="N96" i="10" l="1"/>
  <c r="BF97" i="10"/>
  <c r="N96" i="4"/>
  <c r="BF97" i="4"/>
  <c r="N96" i="2"/>
  <c r="BF97" i="2"/>
  <c r="N94" i="8"/>
  <c r="BF95" i="8"/>
  <c r="N94" i="7"/>
  <c r="BF95" i="7"/>
  <c r="N96" i="6"/>
  <c r="BF97" i="6"/>
  <c r="N96" i="5"/>
  <c r="BF97" i="5"/>
  <c r="N96" i="3"/>
  <c r="BF97" i="3"/>
  <c r="N96" i="9"/>
  <c r="BF97" i="9"/>
  <c r="M28" i="9" l="1"/>
  <c r="L104" i="9"/>
  <c r="M33" i="3"/>
  <c r="AW89" i="1" s="1"/>
  <c r="AT89" i="1" s="1"/>
  <c r="H33" i="3"/>
  <c r="BA89" i="1" s="1"/>
  <c r="M28" i="5"/>
  <c r="L104" i="5"/>
  <c r="M33" i="6"/>
  <c r="AW92" i="1" s="1"/>
  <c r="AT92" i="1" s="1"/>
  <c r="H33" i="6"/>
  <c r="BA92" i="1" s="1"/>
  <c r="M28" i="7"/>
  <c r="L102" i="7"/>
  <c r="M33" i="8"/>
  <c r="AW94" i="1" s="1"/>
  <c r="AT94" i="1" s="1"/>
  <c r="H33" i="8"/>
  <c r="BA94" i="1" s="1"/>
  <c r="M28" i="2"/>
  <c r="L104" i="2"/>
  <c r="M33" i="4"/>
  <c r="AW90" i="1" s="1"/>
  <c r="AT90" i="1" s="1"/>
  <c r="H33" i="4"/>
  <c r="BA90" i="1" s="1"/>
  <c r="M28" i="10"/>
  <c r="L104" i="10"/>
  <c r="M33" i="9"/>
  <c r="AW95" i="1" s="1"/>
  <c r="AT95" i="1" s="1"/>
  <c r="H33" i="9"/>
  <c r="BA95" i="1" s="1"/>
  <c r="M28" i="3"/>
  <c r="L104" i="3"/>
  <c r="M33" i="5"/>
  <c r="AW91" i="1" s="1"/>
  <c r="AT91" i="1" s="1"/>
  <c r="H33" i="5"/>
  <c r="BA91" i="1" s="1"/>
  <c r="M28" i="6"/>
  <c r="L104" i="6"/>
  <c r="M33" i="7"/>
  <c r="AW93" i="1" s="1"/>
  <c r="AT93" i="1" s="1"/>
  <c r="H33" i="7"/>
  <c r="BA93" i="1" s="1"/>
  <c r="M28" i="8"/>
  <c r="L102" i="8"/>
  <c r="M33" i="2"/>
  <c r="AW88" i="1" s="1"/>
  <c r="AT88" i="1" s="1"/>
  <c r="H33" i="2"/>
  <c r="BA88" i="1" s="1"/>
  <c r="M28" i="4"/>
  <c r="L104" i="4"/>
  <c r="M33" i="10"/>
  <c r="AW96" i="1" s="1"/>
  <c r="AT96" i="1" s="1"/>
  <c r="H33" i="10"/>
  <c r="BA96" i="1" s="1"/>
  <c r="BA87" i="1" l="1"/>
  <c r="AS90" i="1"/>
  <c r="M30" i="4"/>
  <c r="AS94" i="1"/>
  <c r="M30" i="8"/>
  <c r="AS92" i="1"/>
  <c r="M30" i="6"/>
  <c r="AS89" i="1"/>
  <c r="M30" i="3"/>
  <c r="AS96" i="1"/>
  <c r="M30" i="10"/>
  <c r="AS88" i="1"/>
  <c r="M30" i="2"/>
  <c r="AS93" i="1"/>
  <c r="M30" i="7"/>
  <c r="AS91" i="1"/>
  <c r="M30" i="5"/>
  <c r="AS95" i="1"/>
  <c r="M30" i="9"/>
  <c r="AS87" i="1" l="1"/>
  <c r="AG95" i="1"/>
  <c r="AN95" i="1" s="1"/>
  <c r="L38" i="9"/>
  <c r="AG91" i="1"/>
  <c r="AN91" i="1" s="1"/>
  <c r="L38" i="5"/>
  <c r="AG93" i="1"/>
  <c r="AN93" i="1" s="1"/>
  <c r="L38" i="7"/>
  <c r="AG88" i="1"/>
  <c r="L38" i="2"/>
  <c r="L38" i="10"/>
  <c r="AG96" i="1"/>
  <c r="AN96" i="1" s="1"/>
  <c r="AG89" i="1"/>
  <c r="AN89" i="1" s="1"/>
  <c r="L38" i="3"/>
  <c r="AG92" i="1"/>
  <c r="AN92" i="1" s="1"/>
  <c r="L38" i="6"/>
  <c r="AG94" i="1"/>
  <c r="AN94" i="1" s="1"/>
  <c r="L38" i="8"/>
  <c r="AG90" i="1"/>
  <c r="AN90" i="1" s="1"/>
  <c r="L38" i="4"/>
  <c r="W32" i="1"/>
  <c r="AW87" i="1"/>
  <c r="AN88" i="1" l="1"/>
  <c r="AG87" i="1"/>
  <c r="AK32" i="1"/>
  <c r="AT87" i="1"/>
  <c r="AK26" i="1" l="1"/>
  <c r="AG101" i="1"/>
  <c r="AG99" i="1"/>
  <c r="AG102" i="1"/>
  <c r="AG100" i="1"/>
  <c r="AN87" i="1"/>
  <c r="CD102" i="1" l="1"/>
  <c r="AV102" i="1"/>
  <c r="BY102" i="1" s="1"/>
  <c r="AV101" i="1"/>
  <c r="BY101" i="1" s="1"/>
  <c r="CD101" i="1"/>
  <c r="CD100" i="1"/>
  <c r="AV100" i="1"/>
  <c r="BY100" i="1" s="1"/>
  <c r="AN100" i="1"/>
  <c r="CD99" i="1"/>
  <c r="AV99" i="1"/>
  <c r="BY99" i="1" s="1"/>
  <c r="AK31" i="1" s="1"/>
  <c r="AG98" i="1"/>
  <c r="AN99" i="1"/>
  <c r="AK27" i="1" l="1"/>
  <c r="AK29" i="1" s="1"/>
  <c r="AK37" i="1" s="1"/>
  <c r="AG104" i="1"/>
  <c r="W31" i="1"/>
  <c r="AN101" i="1"/>
  <c r="AN98" i="1" s="1"/>
  <c r="AN104" i="1" s="1"/>
  <c r="AN102" i="1"/>
</calcChain>
</file>

<file path=xl/sharedStrings.xml><?xml version="1.0" encoding="utf-8"?>
<sst xmlns="http://schemas.openxmlformats.org/spreadsheetml/2006/main" count="3022" uniqueCount="242">
  <si>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</si>
  <si>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</si>
  <si>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</si>
  <si>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</si>
  <si>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</si>
  <si>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</si>
  <si>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</si>
  <si>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</si>
  <si>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</si>
  <si>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</si>
  <si>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</si>
  <si>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</si>
  <si>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</si>
  <si>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</si>
  <si>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</si>
  <si>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09900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</si>
  <si>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</si>
  <si>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</si>
  <si>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chodníkov v Historickom Mestskom  parku</t>
  </si>
  <si>
    <t>JKSO:</t>
  </si>
  <si>
    <t/>
  </si>
  <si>
    <t>KS:</t>
  </si>
  <si>
    <t>Miesto:</t>
  </si>
  <si>
    <t>Trebišov</t>
  </si>
  <si>
    <t>Dátum:</t>
  </si>
  <si>
    <t>Objednávateľ:</t>
  </si>
  <si>
    <t>IČO:</t>
  </si>
  <si>
    <t xml:space="preserve">Mesto Trebišov </t>
  </si>
  <si>
    <t>IČO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</si>
  <si>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</si>
  <si>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</si>
  <si>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</si>
  <si>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</si>
  <si>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</si>
  <si>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</si>
  <si>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</si>
  <si>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</si>
  <si>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</si>
  <si>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</si>
  <si>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</si>
  <si>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</si>
  <si>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</si>
  <si>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</si>
  <si>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</si>
  <si>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</si>
  <si>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</si>
  <si>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</si>
  <si>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</si>
  <si>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</si>
  <si>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</si>
  <si>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</si>
  <si>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</si>
  <si>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</si>
  <si>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</si>
  <si>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</si>
  <si>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</si>
  <si>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</si>
  <si>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</si>
  <si>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</si>
  <si>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</si>
  <si>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</si>
  <si>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</si>
  <si>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</si>
  <si>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</si>
  <si>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</si>
  <si>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</si>
  <si>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</si>
  <si>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</si>
  <si>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</si>
  <si>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</si>
  <si>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</si>
  <si>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</si>
  <si>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</si>
  <si>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</si>
  <si>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</si>
  <si>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</si>
  <si>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</si>
  <si>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</si>
  <si>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</si>
  <si>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{3e39aeb6-2ff3-42de-a3dc-84fe9e4d6255}</t>
  </si>
  <si>
    <t>{00000000-0000-0000-0000-000000000000}</t>
  </si>
  <si>
    <t>/</t>
  </si>
  <si>
    <t>01</t>
  </si>
  <si>
    <t xml:space="preserve">Chodník trasa A </t>
  </si>
  <si>
    <t>1</t>
  </si>
  <si>
    <t>{2e61ec7b-9e30-4550-85ce-9f2c9faad4da}</t>
  </si>
  <si>
    <t>02</t>
  </si>
  <si>
    <t>Chodník trasa B</t>
  </si>
  <si>
    <t>{3cb66069-3ccd-4897-abb0-011fb12822a6}</t>
  </si>
  <si>
    <t>03</t>
  </si>
  <si>
    <t>Chodník trasa C</t>
  </si>
  <si>
    <t>{7a6d692f-972e-4297-9a86-7959183a683a}</t>
  </si>
  <si>
    <t>04</t>
  </si>
  <si>
    <t>Chodník trasa D1</t>
  </si>
  <si>
    <t>{a8c99a42-dc73-4c13-8154-1f3487ab904f}</t>
  </si>
  <si>
    <t>05</t>
  </si>
  <si>
    <t>Chodník trasa D2</t>
  </si>
  <si>
    <t>{9a9db5ff-f730-4de4-83aa-3f262b683d54}</t>
  </si>
  <si>
    <t>06</t>
  </si>
  <si>
    <t>Chodník trasa E</t>
  </si>
  <si>
    <t>{54ba967d-4b1a-4bfa-abf5-49b1c542edff}</t>
  </si>
  <si>
    <t>07</t>
  </si>
  <si>
    <t>Chodník trasa F</t>
  </si>
  <si>
    <t>{21ce8e04-d12e-4202-ae77-1da90c2ff51d}</t>
  </si>
  <si>
    <t>08</t>
  </si>
  <si>
    <t>Chodník trasa G</t>
  </si>
  <si>
    <t>{3667b544-9929-4b81-86ef-ad819d6e837a}</t>
  </si>
  <si>
    <t>09</t>
  </si>
  <si>
    <t>Chodník trasa H</t>
  </si>
  <si>
    <t>{03a55661-7cf8-4621-a39b-233409219910}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</si>
  <si>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</si>
  <si>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</si>
  <si>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</si>
  <si>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</si>
  <si>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</si>
  <si>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</si>
  <si>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</si>
  <si>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</si>
  <si>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</si>
  <si>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</si>
  <si>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</si>
  <si>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</si>
  <si>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</si>
  <si>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</si>
  <si>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</si>
  <si>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</si>
  <si>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 xml:space="preserve">01 - Chodník trasa A 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</si>
  <si>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</si>
  <si>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</si>
  <si>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</si>
  <si>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</si>
  <si>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</si>
  <si>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</si>
  <si>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</si>
  <si>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</si>
  <si>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</si>
  <si>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</si>
  <si>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</si>
  <si>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VP -   Práce naviac</t>
  </si>
  <si>
    <t>2) Ostatné náklady</t>
  </si>
  <si>
    <t>Zariad. staveniska</t>
  </si>
  <si>
    <t>VRN</t>
  </si>
  <si>
    <t>2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</si>
  <si>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</si>
  <si>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</si>
  <si>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</si>
  <si>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</si>
  <si>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</si>
  <si>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</si>
  <si>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</si>
  <si>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</si>
  <si>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</si>
  <si>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</si>
  <si>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</si>
  <si>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</si>
  <si>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</si>
  <si>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</si>
  <si>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</si>
  <si>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</si>
  <si>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</si>
  <si>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</si>
  <si>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</si>
  <si>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</si>
  <si>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</si>
  <si>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</si>
  <si>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113152130</t>
  </si>
  <si>
    <t>Frézovanie asf. podkladu alebo krytu bez prek., plochy do 500 m2, pruh š. do 0,5 m, hr. 50 mm  0,127 t</t>
  </si>
  <si>
    <t>m2</t>
  </si>
  <si>
    <t>4</t>
  </si>
  <si>
    <t>-342860955</t>
  </si>
  <si>
    <t>9</t>
  </si>
  <si>
    <t>572774111</t>
  </si>
  <si>
    <t>Vyrovnanie povrchu doterajších krytov asfaltovou zmesou pre asfaltový koberec veľmi tenký BBTM hr. od 15 do 20 mm</t>
  </si>
  <si>
    <t>-1833545775</t>
  </si>
  <si>
    <t>3</t>
  </si>
  <si>
    <t>573211111</t>
  </si>
  <si>
    <t>Postrek asfaltový spojovací bez posypu kamenivom z asfaltu cestného v množstve od 0,50 do 0,70 kg/m2</t>
  </si>
  <si>
    <t>280567902</t>
  </si>
  <si>
    <t>577134111</t>
  </si>
  <si>
    <t>Asfaltový betón vrstva obrusná AC 8 O v pruhu š. do 3 m z nemodifik. asfaltu tr. II, po zhutnení hr. 40 mm</t>
  </si>
  <si>
    <t>-1211831499</t>
  </si>
  <si>
    <t>5</t>
  </si>
  <si>
    <t>979084216</t>
  </si>
  <si>
    <t xml:space="preserve">Vodorovná doprava vybúraných hmôt po suchu bez naloženia, ale so zložením na vzdialenosť do 5 km vratane likvidacie </t>
  </si>
  <si>
    <t>t</t>
  </si>
  <si>
    <t>689538671</t>
  </si>
  <si>
    <t>8</t>
  </si>
  <si>
    <t>998225111</t>
  </si>
  <si>
    <t>Presun hmôt pre pozemnú komunikáciu a letisko s krytom asfaltovým akejkoľvek dĺžky objektu</t>
  </si>
  <si>
    <t>1857325329</t>
  </si>
  <si>
    <t>VP - Práce naviac</t>
  </si>
  <si>
    <t>PN</t>
  </si>
  <si>
    <t>02 - Chodník trasa B</t>
  </si>
  <si>
    <t>113202111</t>
  </si>
  <si>
    <t>Vytrhanie obrúb kamenných, s vybúraním lôžka, z krajníkov alebo obrubníkov stojatých,  -0,14500t</t>
  </si>
  <si>
    <t>m</t>
  </si>
  <si>
    <t>-959136401</t>
  </si>
  <si>
    <t>132201101</t>
  </si>
  <si>
    <t>Výkop ryhy do šírky 600 mm v horn.3 do 100 m3</t>
  </si>
  <si>
    <t>m3</t>
  </si>
  <si>
    <t>1274523792</t>
  </si>
  <si>
    <t>132201109</t>
  </si>
  <si>
    <t>Príplatok k cene za lepivosť pri hĺbení rýh šírky do 600 mm zapažených i nezapažených s urovnaním dna v hornine 3</t>
  </si>
  <si>
    <t>-1968706479</t>
  </si>
  <si>
    <t>162501102</t>
  </si>
  <si>
    <t xml:space="preserve">Vodorovné premiestnenie výkopku po spevnenej ceste z horniny tr.1-4, do 100 m3 na vzdialenosť do 3000 m vratane likvidácie </t>
  </si>
  <si>
    <t>806034155</t>
  </si>
  <si>
    <t>16</t>
  </si>
  <si>
    <t>-1837999352</t>
  </si>
  <si>
    <t>7</t>
  </si>
  <si>
    <t>917762111</t>
  </si>
  <si>
    <t>Osadenie chodník. obrubníka betónového ležatého do lôžka z betónu prosteho tr. C 12/15 s bočnou oporou</t>
  </si>
  <si>
    <t>1666414020</t>
  </si>
  <si>
    <t>10</t>
  </si>
  <si>
    <t>M</t>
  </si>
  <si>
    <t>592170003500</t>
  </si>
  <si>
    <t>Obrubník rovný, lxšxv 1000x100x200 mm, sivá</t>
  </si>
  <si>
    <t>ks</t>
  </si>
  <si>
    <t>1044637422</t>
  </si>
  <si>
    <t>11</t>
  </si>
  <si>
    <t>918101112</t>
  </si>
  <si>
    <t>Lôžko pod obrubníky, krajníky alebo obruby z dlažob. kociek z betónu prostého tr. C 16/20</t>
  </si>
  <si>
    <t>-1397503083</t>
  </si>
  <si>
    <t>12</t>
  </si>
  <si>
    <t xml:space="preserve">Vodorovná doprava vybúraných hmôt po suchu bez naloženia, ale so zložením na vzdialenosť do 5 km vratane likvidácie </t>
  </si>
  <si>
    <t>15</t>
  </si>
  <si>
    <t>03 - Chodník trasa C</t>
  </si>
  <si>
    <t>572774112</t>
  </si>
  <si>
    <t>Vyrovnanie povrchu doterajších krytov asfaltovou zmesou pre asfaltový koberec veľmi tenký BBTM hr. nad 20 do 30 mm</t>
  </si>
  <si>
    <t>-1168003145</t>
  </si>
  <si>
    <t>04 - Chodník trasa D1</t>
  </si>
  <si>
    <t>2012344957</t>
  </si>
  <si>
    <t>05 - Chodník trasa D2</t>
  </si>
  <si>
    <t>-310655152</t>
  </si>
  <si>
    <t>06 - Chodník trasa E</t>
  </si>
  <si>
    <t>853085368</t>
  </si>
  <si>
    <t>07 - Chodník trasa F</t>
  </si>
  <si>
    <t>-734081517</t>
  </si>
  <si>
    <t>08 - Chodník trasa G</t>
  </si>
  <si>
    <t>-324645106</t>
  </si>
  <si>
    <t>09 - Chodník trasa H</t>
  </si>
  <si>
    <t>1577047402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</si>
</sst>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7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 applyProtection="1">
      <alignment vertical="center"/>
    </xf>
    <xf numFmtId="4" fontId="28" fillId="0" borderId="17" xfId="0" applyNumberFormat="1" applyFont="1" applyBorder="1" applyAlignment="1" applyProtection="1">
      <alignment vertical="center"/>
    </xf>
    <xf numFmtId="166" fontId="28" fillId="0" borderId="17" xfId="0" applyNumberFormat="1" applyFont="1" applyBorder="1" applyAlignment="1" applyProtection="1">
      <alignment vertical="center"/>
    </xf>
    <xf numFmtId="4" fontId="28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9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33" fillId="0" borderId="25" xfId="0" applyFont="1" applyBorder="1" applyAlignment="1" applyProtection="1">
      <alignment horizontal="center" vertical="center"/>
    </xf>
    <xf numFmtId="49" fontId="33" fillId="0" borderId="25" xfId="0" applyNumberFormat="1" applyFont="1" applyBorder="1" applyAlignment="1" applyProtection="1">
      <alignment horizontal="left" vertical="center" wrapText="1"/>
    </xf>
    <xf numFmtId="0" fontId="33" fillId="0" borderId="25" xfId="0" applyFont="1" applyBorder="1" applyAlignment="1" applyProtection="1">
      <alignment horizontal="center" vertical="center" wrapText="1"/>
    </xf>
    <xf numFmtId="167" fontId="33" fillId="0" borderId="25" xfId="0" applyNumberFormat="1" applyFont="1" applyBorder="1" applyAlignment="1" applyProtection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7" fillId="0" borderId="0" xfId="0" applyNumberFormat="1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15" fillId="0" borderId="0" xfId="0" applyFont="1" applyBorder="1" applyAlignment="1" applyProtection="1">
      <alignment horizontal="left" vertical="center" wrapText="1"/>
    </xf>
    <xf numFmtId="0" fontId="15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30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167" fontId="0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33" fillId="0" borderId="25" xfId="0" applyFont="1" applyBorder="1" applyAlignment="1" applyProtection="1">
      <alignment horizontal="left" vertical="center" wrapText="1"/>
    </xf>
    <xf numFmtId="167" fontId="33" fillId="4" borderId="25" xfId="0" applyNumberFormat="1" applyFont="1" applyFill="1" applyBorder="1" applyAlignment="1" applyProtection="1">
      <alignment vertical="center"/>
      <protection locked="0"/>
    </xf>
    <xf numFmtId="167" fontId="33" fillId="4" borderId="25" xfId="0" applyNumberFormat="1" applyFont="1" applyFill="1" applyBorder="1" applyAlignment="1" applyProtection="1">
      <alignment vertical="center"/>
    </xf>
    <xf numFmtId="167" fontId="33" fillId="0" borderId="25" xfId="0" applyNumberFormat="1" applyFont="1" applyBorder="1" applyAlignment="1" applyProtection="1">
      <alignment vertical="center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105"/>
  <sheetViews>
    <sheetView showGridLines="0" workbookViewId="0">
      <pane ySplit="1" topLeftCell="A93" activePane="bottomLeft" state="frozen"/>
      <selection pane="bottomLeft" activeCell="S19" sqref="S19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4"/>
      <c r="U2" s="184"/>
      <c r="V2" s="184"/>
      <c r="W2" s="184"/>
      <c r="X2" s="184"/>
      <c r="Y2" s="184"/>
      <c r="Z2" s="184"/>
      <c r="AA2" s="184"/>
      <c r="AB2" s="184"/>
      <c r="AC2" s="184"/>
      <c r="AD2" s="184"/>
      <c r="AE2" s="184"/>
      <c r="AF2" s="184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R2" s="228" t="s">
        <v>8</v>
      </c>
      <c r="AS2" s="229"/>
      <c r="AT2" s="229"/>
      <c r="AU2" s="229"/>
      <c r="AV2" s="229"/>
      <c r="AW2" s="229"/>
      <c r="AX2" s="229"/>
      <c r="AY2" s="229"/>
      <c r="AZ2" s="229"/>
      <c r="BA2" s="229"/>
      <c r="BB2" s="229"/>
      <c r="BC2" s="229"/>
      <c r="BD2" s="229"/>
      <c r="BE2" s="229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10</v>
      </c>
    </row>
    <row r="4" spans="1:73" ht="36.950000000000003" customHeight="1">
      <c r="B4" s="22"/>
      <c r="C4" s="185" t="s">
        <v>11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23"/>
      <c r="AS4" s="17" t="s">
        <v>12</v>
      </c>
      <c r="BE4" s="24" t="s">
        <v>13</v>
      </c>
      <c r="BS4" s="18" t="s">
        <v>9</v>
      </c>
    </row>
    <row r="5" spans="1:73" ht="14.45" customHeight="1">
      <c r="B5" s="22"/>
      <c r="C5" s="25"/>
      <c r="D5" s="26" t="s">
        <v>14</v>
      </c>
      <c r="E5" s="25"/>
      <c r="F5" s="25"/>
      <c r="G5" s="25"/>
      <c r="H5" s="25"/>
      <c r="I5" s="25"/>
      <c r="J5" s="25"/>
      <c r="K5" s="189" t="s">
        <v>15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0"/>
      <c r="AD5" s="190"/>
      <c r="AE5" s="190"/>
      <c r="AF5" s="190"/>
      <c r="AG5" s="190"/>
      <c r="AH5" s="190"/>
      <c r="AI5" s="190"/>
      <c r="AJ5" s="190"/>
      <c r="AK5" s="190"/>
      <c r="AL5" s="190"/>
      <c r="AM5" s="190"/>
      <c r="AN5" s="190"/>
      <c r="AO5" s="190"/>
      <c r="AP5" s="25"/>
      <c r="AQ5" s="23"/>
      <c r="BE5" s="187" t="s">
        <v>16</v>
      </c>
      <c r="BS5" s="18" t="s">
        <v>9</v>
      </c>
    </row>
    <row r="6" spans="1:73" ht="36.950000000000003" customHeight="1">
      <c r="B6" s="22"/>
      <c r="C6" s="25"/>
      <c r="D6" s="28" t="s">
        <v>17</v>
      </c>
      <c r="E6" s="25"/>
      <c r="F6" s="25"/>
      <c r="G6" s="25"/>
      <c r="H6" s="25"/>
      <c r="I6" s="25"/>
      <c r="J6" s="25"/>
      <c r="K6" s="191" t="s">
        <v>18</v>
      </c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25"/>
      <c r="AQ6" s="23"/>
      <c r="BE6" s="188"/>
      <c r="BS6" s="18" t="s">
        <v>9</v>
      </c>
    </row>
    <row r="7" spans="1:73" ht="14.45" customHeight="1">
      <c r="B7" s="22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3"/>
      <c r="BE7" s="188"/>
      <c r="BS7" s="18" t="s">
        <v>9</v>
      </c>
    </row>
    <row r="8" spans="1:73" ht="14.45" customHeight="1">
      <c r="B8" s="22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30</v>
      </c>
      <c r="AO8" s="25"/>
      <c r="AP8" s="25"/>
      <c r="AQ8" s="23"/>
      <c r="BE8" s="188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88"/>
      <c r="BS9" s="18" t="s">
        <v>9</v>
      </c>
    </row>
    <row r="10" spans="1:73" ht="14.45" customHeight="1">
      <c r="B10" s="22"/>
      <c r="C10" s="25"/>
      <c r="D10" s="29" t="s">
        <v>25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26</v>
      </c>
      <c r="AL10" s="25"/>
      <c r="AM10" s="25"/>
      <c r="AN10" s="27" t="s">
        <v>20</v>
      </c>
      <c r="AO10" s="25"/>
      <c r="AP10" s="25"/>
      <c r="AQ10" s="23"/>
      <c r="BE10" s="188"/>
      <c r="BS10" s="18" t="s">
        <v>9</v>
      </c>
    </row>
    <row r="11" spans="1:73" ht="18.399999999999999" customHeight="1">
      <c r="B11" s="22"/>
      <c r="C11" s="25"/>
      <c r="D11" s="25"/>
      <c r="E11" s="27" t="s">
        <v>27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28</v>
      </c>
      <c r="AL11" s="25"/>
      <c r="AM11" s="25"/>
      <c r="AN11" s="27" t="s">
        <v>20</v>
      </c>
      <c r="AO11" s="25"/>
      <c r="AP11" s="25"/>
      <c r="AQ11" s="23"/>
      <c r="BE11" s="188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88"/>
      <c r="BS12" s="18" t="s">
        <v>9</v>
      </c>
    </row>
    <row r="13" spans="1:73" ht="14.45" customHeight="1">
      <c r="B13" s="22"/>
      <c r="C13" s="25"/>
      <c r="D13" s="29" t="s">
        <v>29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26</v>
      </c>
      <c r="AL13" s="25"/>
      <c r="AM13" s="25"/>
      <c r="AN13" s="31" t="s">
        <v>30</v>
      </c>
      <c r="AO13" s="25"/>
      <c r="AP13" s="25"/>
      <c r="AQ13" s="23"/>
      <c r="BE13" s="188"/>
      <c r="BS13" s="18" t="s">
        <v>9</v>
      </c>
    </row>
    <row r="14" spans="1:73">
      <c r="B14" s="22"/>
      <c r="C14" s="25"/>
      <c r="D14" s="25"/>
      <c r="E14" s="192" t="s">
        <v>30</v>
      </c>
      <c r="F14" s="193"/>
      <c r="G14" s="193"/>
      <c r="H14" s="193"/>
      <c r="I14" s="193"/>
      <c r="J14" s="193"/>
      <c r="K14" s="193"/>
      <c r="L14" s="193"/>
      <c r="M14" s="193"/>
      <c r="N14" s="193"/>
      <c r="O14" s="193"/>
      <c r="P14" s="193"/>
      <c r="Q14" s="193"/>
      <c r="R14" s="193"/>
      <c r="S14" s="193"/>
      <c r="T14" s="193"/>
      <c r="U14" s="193"/>
      <c r="V14" s="193"/>
      <c r="W14" s="193"/>
      <c r="X14" s="193"/>
      <c r="Y14" s="193"/>
      <c r="Z14" s="193"/>
      <c r="AA14" s="193"/>
      <c r="AB14" s="193"/>
      <c r="AC14" s="193"/>
      <c r="AD14" s="193"/>
      <c r="AE14" s="193"/>
      <c r="AF14" s="193"/>
      <c r="AG14" s="193"/>
      <c r="AH14" s="193"/>
      <c r="AI14" s="193"/>
      <c r="AJ14" s="193"/>
      <c r="AK14" s="29" t="s">
        <v>28</v>
      </c>
      <c r="AL14" s="25"/>
      <c r="AM14" s="25"/>
      <c r="AN14" s="31" t="s">
        <v>30</v>
      </c>
      <c r="AO14" s="25"/>
      <c r="AP14" s="25"/>
      <c r="AQ14" s="23"/>
      <c r="BE14" s="188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88"/>
      <c r="BS15" s="18" t="s">
        <v>6</v>
      </c>
    </row>
    <row r="16" spans="1:73" ht="14.45" customHeight="1">
      <c r="B16" s="22"/>
      <c r="C16" s="25"/>
      <c r="D16" s="29" t="s">
        <v>31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26</v>
      </c>
      <c r="AL16" s="25"/>
      <c r="AM16" s="25"/>
      <c r="AN16" s="27" t="s">
        <v>20</v>
      </c>
      <c r="AO16" s="25"/>
      <c r="AP16" s="25"/>
      <c r="AQ16" s="23"/>
      <c r="BE16" s="188"/>
      <c r="BS16" s="18" t="s">
        <v>6</v>
      </c>
    </row>
    <row r="17" spans="2:71" ht="18.399999999999999" customHeight="1">
      <c r="B17" s="22"/>
      <c r="C17" s="25"/>
      <c r="D17" s="25"/>
      <c r="E17" s="27" t="s">
        <v>32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28</v>
      </c>
      <c r="AL17" s="25"/>
      <c r="AM17" s="25"/>
      <c r="AN17" s="27" t="s">
        <v>20</v>
      </c>
      <c r="AO17" s="25"/>
      <c r="AP17" s="25"/>
      <c r="AQ17" s="23"/>
      <c r="BE17" s="188"/>
      <c r="BS17" s="18" t="s">
        <v>33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88"/>
      <c r="BS18" s="18" t="s">
        <v>34</v>
      </c>
    </row>
    <row r="19" spans="2:71" ht="14.45" customHeight="1">
      <c r="B19" s="22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26</v>
      </c>
      <c r="AL19" s="25"/>
      <c r="AM19" s="25"/>
      <c r="AN19" s="27" t="s">
        <v>20</v>
      </c>
      <c r="AO19" s="25"/>
      <c r="AP19" s="25"/>
      <c r="AQ19" s="23"/>
      <c r="BE19" s="188"/>
      <c r="BS19" s="18" t="s">
        <v>34</v>
      </c>
    </row>
    <row r="20" spans="2:71" ht="18.399999999999999" customHeight="1">
      <c r="B20" s="22"/>
      <c r="C20" s="25"/>
      <c r="D20" s="25"/>
      <c r="E20" s="27" t="s">
        <v>32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28</v>
      </c>
      <c r="AL20" s="25"/>
      <c r="AM20" s="25"/>
      <c r="AN20" s="27" t="s">
        <v>20</v>
      </c>
      <c r="AO20" s="25"/>
      <c r="AP20" s="25"/>
      <c r="AQ20" s="23"/>
      <c r="BE20" s="188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88"/>
    </row>
    <row r="22" spans="2:71">
      <c r="B22" s="22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88"/>
    </row>
    <row r="23" spans="2:71" ht="16.5" customHeight="1">
      <c r="B23" s="22"/>
      <c r="C23" s="25"/>
      <c r="D23" s="25"/>
      <c r="E23" s="194" t="s">
        <v>20</v>
      </c>
      <c r="F23" s="194"/>
      <c r="G23" s="194"/>
      <c r="H23" s="194"/>
      <c r="I23" s="194"/>
      <c r="J23" s="194"/>
      <c r="K23" s="194"/>
      <c r="L23" s="194"/>
      <c r="M23" s="194"/>
      <c r="N23" s="194"/>
      <c r="O23" s="194"/>
      <c r="P23" s="194"/>
      <c r="Q23" s="194"/>
      <c r="R23" s="194"/>
      <c r="S23" s="194"/>
      <c r="T23" s="194"/>
      <c r="U23" s="194"/>
      <c r="V23" s="194"/>
      <c r="W23" s="194"/>
      <c r="X23" s="194"/>
      <c r="Y23" s="194"/>
      <c r="Z23" s="194"/>
      <c r="AA23" s="194"/>
      <c r="AB23" s="194"/>
      <c r="AC23" s="194"/>
      <c r="AD23" s="194"/>
      <c r="AE23" s="194"/>
      <c r="AF23" s="194"/>
      <c r="AG23" s="194"/>
      <c r="AH23" s="194"/>
      <c r="AI23" s="194"/>
      <c r="AJ23" s="194"/>
      <c r="AK23" s="194"/>
      <c r="AL23" s="194"/>
      <c r="AM23" s="194"/>
      <c r="AN23" s="194"/>
      <c r="AO23" s="25"/>
      <c r="AP23" s="25"/>
      <c r="AQ23" s="23"/>
      <c r="BE23" s="188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88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88"/>
    </row>
    <row r="26" spans="2:71" ht="14.45" customHeight="1">
      <c r="B26" s="22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95">
        <f>ROUND(AG87,2)</f>
        <v>0</v>
      </c>
      <c r="AL26" s="190"/>
      <c r="AM26" s="190"/>
      <c r="AN26" s="190"/>
      <c r="AO26" s="190"/>
      <c r="AP26" s="25"/>
      <c r="AQ26" s="23"/>
      <c r="BE26" s="188"/>
    </row>
    <row r="27" spans="2:71" ht="14.45" customHeight="1">
      <c r="B27" s="22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95">
        <f>ROUND(AG98,2)</f>
        <v>0</v>
      </c>
      <c r="AL27" s="195"/>
      <c r="AM27" s="195"/>
      <c r="AN27" s="195"/>
      <c r="AO27" s="195"/>
      <c r="AP27" s="25"/>
      <c r="AQ27" s="23"/>
      <c r="BE27" s="188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88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96">
        <f>ROUND(AK26+AK27,2)</f>
        <v>0</v>
      </c>
      <c r="AL29" s="197"/>
      <c r="AM29" s="197"/>
      <c r="AN29" s="197"/>
      <c r="AO29" s="197"/>
      <c r="AP29" s="35"/>
      <c r="AQ29" s="36"/>
      <c r="BE29" s="188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88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198">
        <v>0.2</v>
      </c>
      <c r="M31" s="199"/>
      <c r="N31" s="199"/>
      <c r="O31" s="199"/>
      <c r="P31" s="40"/>
      <c r="Q31" s="40"/>
      <c r="R31" s="40"/>
      <c r="S31" s="40"/>
      <c r="T31" s="43" t="s">
        <v>42</v>
      </c>
      <c r="U31" s="40"/>
      <c r="V31" s="40"/>
      <c r="W31" s="200">
        <f>ROUND(AZ87+SUM(CD99:CD103),2)</f>
        <v>0</v>
      </c>
      <c r="X31" s="199"/>
      <c r="Y31" s="199"/>
      <c r="Z31" s="199"/>
      <c r="AA31" s="199"/>
      <c r="AB31" s="199"/>
      <c r="AC31" s="199"/>
      <c r="AD31" s="199"/>
      <c r="AE31" s="199"/>
      <c r="AF31" s="40"/>
      <c r="AG31" s="40"/>
      <c r="AH31" s="40"/>
      <c r="AI31" s="40"/>
      <c r="AJ31" s="40"/>
      <c r="AK31" s="200">
        <f>ROUND(AV87+SUM(BY99:BY103),2)</f>
        <v>0</v>
      </c>
      <c r="AL31" s="199"/>
      <c r="AM31" s="199"/>
      <c r="AN31" s="199"/>
      <c r="AO31" s="199"/>
      <c r="AP31" s="40"/>
      <c r="AQ31" s="44"/>
      <c r="BE31" s="188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198">
        <v>0.2</v>
      </c>
      <c r="M32" s="199"/>
      <c r="N32" s="199"/>
      <c r="O32" s="199"/>
      <c r="P32" s="40"/>
      <c r="Q32" s="40"/>
      <c r="R32" s="40"/>
      <c r="S32" s="40"/>
      <c r="T32" s="43" t="s">
        <v>42</v>
      </c>
      <c r="U32" s="40"/>
      <c r="V32" s="40"/>
      <c r="W32" s="200">
        <f>ROUND(BA87+SUM(CE99:CE103),2)</f>
        <v>0</v>
      </c>
      <c r="X32" s="199"/>
      <c r="Y32" s="199"/>
      <c r="Z32" s="199"/>
      <c r="AA32" s="199"/>
      <c r="AB32" s="199"/>
      <c r="AC32" s="199"/>
      <c r="AD32" s="199"/>
      <c r="AE32" s="199"/>
      <c r="AF32" s="40"/>
      <c r="AG32" s="40"/>
      <c r="AH32" s="40"/>
      <c r="AI32" s="40"/>
      <c r="AJ32" s="40"/>
      <c r="AK32" s="200">
        <f>ROUND(AW87+SUM(BZ99:BZ103),2)</f>
        <v>0</v>
      </c>
      <c r="AL32" s="199"/>
      <c r="AM32" s="199"/>
      <c r="AN32" s="199"/>
      <c r="AO32" s="199"/>
      <c r="AP32" s="40"/>
      <c r="AQ32" s="44"/>
      <c r="BE32" s="188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198">
        <v>0.2</v>
      </c>
      <c r="M33" s="199"/>
      <c r="N33" s="199"/>
      <c r="O33" s="199"/>
      <c r="P33" s="40"/>
      <c r="Q33" s="40"/>
      <c r="R33" s="40"/>
      <c r="S33" s="40"/>
      <c r="T33" s="43" t="s">
        <v>42</v>
      </c>
      <c r="U33" s="40"/>
      <c r="V33" s="40"/>
      <c r="W33" s="200">
        <f>ROUND(BB87+SUM(CF99:CF103),2)</f>
        <v>0</v>
      </c>
      <c r="X33" s="199"/>
      <c r="Y33" s="199"/>
      <c r="Z33" s="199"/>
      <c r="AA33" s="199"/>
      <c r="AB33" s="199"/>
      <c r="AC33" s="199"/>
      <c r="AD33" s="199"/>
      <c r="AE33" s="199"/>
      <c r="AF33" s="40"/>
      <c r="AG33" s="40"/>
      <c r="AH33" s="40"/>
      <c r="AI33" s="40"/>
      <c r="AJ33" s="40"/>
      <c r="AK33" s="200">
        <v>0</v>
      </c>
      <c r="AL33" s="199"/>
      <c r="AM33" s="199"/>
      <c r="AN33" s="199"/>
      <c r="AO33" s="199"/>
      <c r="AP33" s="40"/>
      <c r="AQ33" s="44"/>
      <c r="BE33" s="188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198">
        <v>0.2</v>
      </c>
      <c r="M34" s="199"/>
      <c r="N34" s="199"/>
      <c r="O34" s="199"/>
      <c r="P34" s="40"/>
      <c r="Q34" s="40"/>
      <c r="R34" s="40"/>
      <c r="S34" s="40"/>
      <c r="T34" s="43" t="s">
        <v>42</v>
      </c>
      <c r="U34" s="40"/>
      <c r="V34" s="40"/>
      <c r="W34" s="200">
        <f>ROUND(BC87+SUM(CG99:CG103),2)</f>
        <v>0</v>
      </c>
      <c r="X34" s="199"/>
      <c r="Y34" s="199"/>
      <c r="Z34" s="199"/>
      <c r="AA34" s="199"/>
      <c r="AB34" s="199"/>
      <c r="AC34" s="199"/>
      <c r="AD34" s="199"/>
      <c r="AE34" s="199"/>
      <c r="AF34" s="40"/>
      <c r="AG34" s="40"/>
      <c r="AH34" s="40"/>
      <c r="AI34" s="40"/>
      <c r="AJ34" s="40"/>
      <c r="AK34" s="200">
        <v>0</v>
      </c>
      <c r="AL34" s="199"/>
      <c r="AM34" s="199"/>
      <c r="AN34" s="199"/>
      <c r="AO34" s="199"/>
      <c r="AP34" s="40"/>
      <c r="AQ34" s="44"/>
      <c r="BE34" s="188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198">
        <v>0</v>
      </c>
      <c r="M35" s="199"/>
      <c r="N35" s="199"/>
      <c r="O35" s="199"/>
      <c r="P35" s="40"/>
      <c r="Q35" s="40"/>
      <c r="R35" s="40"/>
      <c r="S35" s="40"/>
      <c r="T35" s="43" t="s">
        <v>42</v>
      </c>
      <c r="U35" s="40"/>
      <c r="V35" s="40"/>
      <c r="W35" s="200">
        <f>ROUND(BD87+SUM(CH99:CH103),2)</f>
        <v>0</v>
      </c>
      <c r="X35" s="199"/>
      <c r="Y35" s="199"/>
      <c r="Z35" s="199"/>
      <c r="AA35" s="199"/>
      <c r="AB35" s="199"/>
      <c r="AC35" s="199"/>
      <c r="AD35" s="199"/>
      <c r="AE35" s="199"/>
      <c r="AF35" s="40"/>
      <c r="AG35" s="40"/>
      <c r="AH35" s="40"/>
      <c r="AI35" s="40"/>
      <c r="AJ35" s="40"/>
      <c r="AK35" s="200">
        <v>0</v>
      </c>
      <c r="AL35" s="199"/>
      <c r="AM35" s="199"/>
      <c r="AN35" s="199"/>
      <c r="AO35" s="199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01" t="s">
        <v>49</v>
      </c>
      <c r="Y37" s="202"/>
      <c r="Z37" s="202"/>
      <c r="AA37" s="202"/>
      <c r="AB37" s="202"/>
      <c r="AC37" s="47"/>
      <c r="AD37" s="47"/>
      <c r="AE37" s="47"/>
      <c r="AF37" s="47"/>
      <c r="AG37" s="47"/>
      <c r="AH37" s="47"/>
      <c r="AI37" s="47"/>
      <c r="AJ37" s="47"/>
      <c r="AK37" s="203">
        <f>SUM(AK29:AK35)</f>
        <v>0</v>
      </c>
      <c r="AL37" s="202"/>
      <c r="AM37" s="202"/>
      <c r="AN37" s="202"/>
      <c r="AO37" s="204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 ht="13.5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 ht="13.5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 ht="13.5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 ht="13.5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 ht="13.5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 ht="13.5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 ht="13.5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 ht="13.5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 ht="13.5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 ht="13.5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 ht="13.5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 ht="13.5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 ht="13.5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 ht="13.5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 ht="13.5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85" t="s">
        <v>56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09900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205" t="str">
        <f>K6</f>
        <v>Rekonštrukcia chodníkov v Historickom Mestskom  parku</v>
      </c>
      <c r="M78" s="206"/>
      <c r="N78" s="206"/>
      <c r="O78" s="206"/>
      <c r="P78" s="206"/>
      <c r="Q78" s="206"/>
      <c r="R78" s="206"/>
      <c r="S78" s="206"/>
      <c r="T78" s="206"/>
      <c r="U78" s="206"/>
      <c r="V78" s="206"/>
      <c r="W78" s="206"/>
      <c r="X78" s="206"/>
      <c r="Y78" s="206"/>
      <c r="Z78" s="206"/>
      <c r="AA78" s="206"/>
      <c r="AB78" s="206"/>
      <c r="AC78" s="206"/>
      <c r="AD78" s="206"/>
      <c r="AE78" s="206"/>
      <c r="AF78" s="206"/>
      <c r="AG78" s="206"/>
      <c r="AH78" s="206"/>
      <c r="AI78" s="206"/>
      <c r="AJ78" s="206"/>
      <c r="AK78" s="206"/>
      <c r="AL78" s="206"/>
      <c r="AM78" s="206"/>
      <c r="AN78" s="206"/>
      <c r="AO78" s="206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Trebišov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Vyplň údaj</v>
      </c>
      <c r="AN80" s="35"/>
      <c r="AO80" s="35"/>
      <c r="AP80" s="35"/>
      <c r="AQ80" s="36"/>
    </row>
    <row r="81" spans="1:76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76" s="1" customFormat="1">
      <c r="B82" s="34"/>
      <c r="C82" s="29" t="s">
        <v>25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 xml:space="preserve">Mesto Trebišov 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31</v>
      </c>
      <c r="AJ82" s="35"/>
      <c r="AK82" s="35"/>
      <c r="AL82" s="35"/>
      <c r="AM82" s="207" t="str">
        <f>IF(E17="","",E17)</f>
        <v xml:space="preserve"> </v>
      </c>
      <c r="AN82" s="207"/>
      <c r="AO82" s="207"/>
      <c r="AP82" s="207"/>
      <c r="AQ82" s="36"/>
      <c r="AS82" s="208" t="s">
        <v>57</v>
      </c>
      <c r="AT82" s="209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76" s="1" customFormat="1">
      <c r="B83" s="34"/>
      <c r="C83" s="29" t="s">
        <v>29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207" t="str">
        <f>IF(E20="","",E20)</f>
        <v xml:space="preserve"> </v>
      </c>
      <c r="AN83" s="207"/>
      <c r="AO83" s="207"/>
      <c r="AP83" s="207"/>
      <c r="AQ83" s="36"/>
      <c r="AS83" s="210"/>
      <c r="AT83" s="211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76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12"/>
      <c r="AT84" s="213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76" s="1" customFormat="1" ht="29.25" customHeight="1">
      <c r="B85" s="34"/>
      <c r="C85" s="214" t="s">
        <v>58</v>
      </c>
      <c r="D85" s="215"/>
      <c r="E85" s="215"/>
      <c r="F85" s="215"/>
      <c r="G85" s="215"/>
      <c r="H85" s="78"/>
      <c r="I85" s="216" t="s">
        <v>59</v>
      </c>
      <c r="J85" s="215"/>
      <c r="K85" s="215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6" t="s">
        <v>60</v>
      </c>
      <c r="AH85" s="215"/>
      <c r="AI85" s="215"/>
      <c r="AJ85" s="215"/>
      <c r="AK85" s="215"/>
      <c r="AL85" s="215"/>
      <c r="AM85" s="215"/>
      <c r="AN85" s="216" t="s">
        <v>61</v>
      </c>
      <c r="AO85" s="215"/>
      <c r="AP85" s="217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76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76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25">
        <f>ROUND(SUM(AG88:AG96),2)</f>
        <v>0</v>
      </c>
      <c r="AH87" s="225"/>
      <c r="AI87" s="225"/>
      <c r="AJ87" s="225"/>
      <c r="AK87" s="225"/>
      <c r="AL87" s="225"/>
      <c r="AM87" s="225"/>
      <c r="AN87" s="226">
        <f t="shared" ref="AN87:AN96" si="0">SUM(AG87,AT87)</f>
        <v>0</v>
      </c>
      <c r="AO87" s="226"/>
      <c r="AP87" s="226"/>
      <c r="AQ87" s="70"/>
      <c r="AS87" s="85">
        <f>ROUND(SUM(AS88:AS96),2)</f>
        <v>0</v>
      </c>
      <c r="AT87" s="86">
        <f t="shared" ref="AT87:AT96" si="1">ROUND(SUM(AV87:AW87),2)</f>
        <v>0</v>
      </c>
      <c r="AU87" s="87">
        <f>ROUND(SUM(AU88:AU96),5)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ROUND(SUM(AZ88:AZ96),2)</f>
        <v>0</v>
      </c>
      <c r="BA87" s="86">
        <f>ROUND(SUM(BA88:BA96),2)</f>
        <v>0</v>
      </c>
      <c r="BB87" s="86">
        <f>ROUND(SUM(BB88:BB96),2)</f>
        <v>0</v>
      </c>
      <c r="BC87" s="86">
        <f>ROUND(SUM(BC88:BC96),2)</f>
        <v>0</v>
      </c>
      <c r="BD87" s="88">
        <f>ROUND(SUM(BD88:BD96),2)</f>
        <v>0</v>
      </c>
      <c r="BS87" s="89" t="s">
        <v>75</v>
      </c>
      <c r="BT87" s="89" t="s">
        <v>76</v>
      </c>
      <c r="BU87" s="90" t="s">
        <v>77</v>
      </c>
      <c r="BV87" s="89" t="s">
        <v>78</v>
      </c>
      <c r="BW87" s="89" t="s">
        <v>79</v>
      </c>
      <c r="BX87" s="89" t="s">
        <v>80</v>
      </c>
    </row>
    <row r="88" spans="1:76" s="5" customFormat="1" ht="16.5" customHeight="1">
      <c r="A88" s="91" t="s">
        <v>81</v>
      </c>
      <c r="B88" s="92"/>
      <c r="C88" s="93"/>
      <c r="D88" s="220" t="s">
        <v>82</v>
      </c>
      <c r="E88" s="220"/>
      <c r="F88" s="220"/>
      <c r="G88" s="220"/>
      <c r="H88" s="220"/>
      <c r="I88" s="94"/>
      <c r="J88" s="220" t="s">
        <v>83</v>
      </c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220"/>
      <c r="AA88" s="220"/>
      <c r="AB88" s="220"/>
      <c r="AC88" s="220"/>
      <c r="AD88" s="220"/>
      <c r="AE88" s="220"/>
      <c r="AF88" s="220"/>
      <c r="AG88" s="218">
        <f>'01 - Chodník trasa A '!M30</f>
        <v>0</v>
      </c>
      <c r="AH88" s="219"/>
      <c r="AI88" s="219"/>
      <c r="AJ88" s="219"/>
      <c r="AK88" s="219"/>
      <c r="AL88" s="219"/>
      <c r="AM88" s="219"/>
      <c r="AN88" s="218">
        <f t="shared" si="0"/>
        <v>0</v>
      </c>
      <c r="AO88" s="219"/>
      <c r="AP88" s="219"/>
      <c r="AQ88" s="95"/>
      <c r="AS88" s="96">
        <f>'01 - Chodník trasa A '!M28</f>
        <v>0</v>
      </c>
      <c r="AT88" s="97">
        <f t="shared" si="1"/>
        <v>0</v>
      </c>
      <c r="AU88" s="98">
        <f>'01 - Chodník trasa A '!W121</f>
        <v>0</v>
      </c>
      <c r="AV88" s="97">
        <f>'01 - Chodník trasa A '!M32</f>
        <v>0</v>
      </c>
      <c r="AW88" s="97">
        <f>'01 - Chodník trasa A '!M33</f>
        <v>0</v>
      </c>
      <c r="AX88" s="97">
        <f>'01 - Chodník trasa A '!M34</f>
        <v>0</v>
      </c>
      <c r="AY88" s="97">
        <f>'01 - Chodník trasa A '!M35</f>
        <v>0</v>
      </c>
      <c r="AZ88" s="97">
        <f>'01 - Chodník trasa A '!H32</f>
        <v>0</v>
      </c>
      <c r="BA88" s="97">
        <f>'01 - Chodník trasa A '!H33</f>
        <v>0</v>
      </c>
      <c r="BB88" s="97">
        <f>'01 - Chodník trasa A '!H34</f>
        <v>0</v>
      </c>
      <c r="BC88" s="97">
        <f>'01 - Chodník trasa A '!H35</f>
        <v>0</v>
      </c>
      <c r="BD88" s="99">
        <f>'01 - Chodník trasa A '!H36</f>
        <v>0</v>
      </c>
      <c r="BT88" s="100" t="s">
        <v>84</v>
      </c>
      <c r="BV88" s="100" t="s">
        <v>78</v>
      </c>
      <c r="BW88" s="100" t="s">
        <v>85</v>
      </c>
      <c r="BX88" s="100" t="s">
        <v>79</v>
      </c>
    </row>
    <row r="89" spans="1:76" s="5" customFormat="1" ht="16.5" customHeight="1">
      <c r="A89" s="91" t="s">
        <v>81</v>
      </c>
      <c r="B89" s="92"/>
      <c r="C89" s="93"/>
      <c r="D89" s="220" t="s">
        <v>86</v>
      </c>
      <c r="E89" s="220"/>
      <c r="F89" s="220"/>
      <c r="G89" s="220"/>
      <c r="H89" s="220"/>
      <c r="I89" s="94"/>
      <c r="J89" s="220" t="s">
        <v>87</v>
      </c>
      <c r="K89" s="220"/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220"/>
      <c r="AG89" s="218">
        <f>'02 - Chodník trasa B'!M30</f>
        <v>0</v>
      </c>
      <c r="AH89" s="219"/>
      <c r="AI89" s="219"/>
      <c r="AJ89" s="219"/>
      <c r="AK89" s="219"/>
      <c r="AL89" s="219"/>
      <c r="AM89" s="219"/>
      <c r="AN89" s="218">
        <f t="shared" si="0"/>
        <v>0</v>
      </c>
      <c r="AO89" s="219"/>
      <c r="AP89" s="219"/>
      <c r="AQ89" s="95"/>
      <c r="AS89" s="96">
        <f>'02 - Chodník trasa B'!M28</f>
        <v>0</v>
      </c>
      <c r="AT89" s="97">
        <f t="shared" si="1"/>
        <v>0</v>
      </c>
      <c r="AU89" s="98">
        <f>'02 - Chodník trasa B'!W121</f>
        <v>0</v>
      </c>
      <c r="AV89" s="97">
        <f>'02 - Chodník trasa B'!M32</f>
        <v>0</v>
      </c>
      <c r="AW89" s="97">
        <f>'02 - Chodník trasa B'!M33</f>
        <v>0</v>
      </c>
      <c r="AX89" s="97">
        <f>'02 - Chodník trasa B'!M34</f>
        <v>0</v>
      </c>
      <c r="AY89" s="97">
        <f>'02 - Chodník trasa B'!M35</f>
        <v>0</v>
      </c>
      <c r="AZ89" s="97">
        <f>'02 - Chodník trasa B'!H32</f>
        <v>0</v>
      </c>
      <c r="BA89" s="97">
        <f>'02 - Chodník trasa B'!H33</f>
        <v>0</v>
      </c>
      <c r="BB89" s="97">
        <f>'02 - Chodník trasa B'!H34</f>
        <v>0</v>
      </c>
      <c r="BC89" s="97">
        <f>'02 - Chodník trasa B'!H35</f>
        <v>0</v>
      </c>
      <c r="BD89" s="99">
        <f>'02 - Chodník trasa B'!H36</f>
        <v>0</v>
      </c>
      <c r="BT89" s="100" t="s">
        <v>84</v>
      </c>
      <c r="BV89" s="100" t="s">
        <v>78</v>
      </c>
      <c r="BW89" s="100" t="s">
        <v>88</v>
      </c>
      <c r="BX89" s="100" t="s">
        <v>79</v>
      </c>
    </row>
    <row r="90" spans="1:76" s="5" customFormat="1" ht="16.5" customHeight="1">
      <c r="A90" s="91" t="s">
        <v>81</v>
      </c>
      <c r="B90" s="92"/>
      <c r="C90" s="93"/>
      <c r="D90" s="220" t="s">
        <v>89</v>
      </c>
      <c r="E90" s="220"/>
      <c r="F90" s="220"/>
      <c r="G90" s="220"/>
      <c r="H90" s="220"/>
      <c r="I90" s="94"/>
      <c r="J90" s="220" t="s">
        <v>90</v>
      </c>
      <c r="K90" s="220"/>
      <c r="L90" s="220"/>
      <c r="M90" s="220"/>
      <c r="N90" s="220"/>
      <c r="O90" s="220"/>
      <c r="P90" s="220"/>
      <c r="Q90" s="220"/>
      <c r="R90" s="220"/>
      <c r="S90" s="220"/>
      <c r="T90" s="220"/>
      <c r="U90" s="220"/>
      <c r="V90" s="220"/>
      <c r="W90" s="220"/>
      <c r="X90" s="220"/>
      <c r="Y90" s="220"/>
      <c r="Z90" s="220"/>
      <c r="AA90" s="220"/>
      <c r="AB90" s="220"/>
      <c r="AC90" s="220"/>
      <c r="AD90" s="220"/>
      <c r="AE90" s="220"/>
      <c r="AF90" s="220"/>
      <c r="AG90" s="218">
        <f>'03 - Chodník trasa C'!M30</f>
        <v>0</v>
      </c>
      <c r="AH90" s="219"/>
      <c r="AI90" s="219"/>
      <c r="AJ90" s="219"/>
      <c r="AK90" s="219"/>
      <c r="AL90" s="219"/>
      <c r="AM90" s="219"/>
      <c r="AN90" s="218">
        <f t="shared" si="0"/>
        <v>0</v>
      </c>
      <c r="AO90" s="219"/>
      <c r="AP90" s="219"/>
      <c r="AQ90" s="95"/>
      <c r="AS90" s="96">
        <f>'03 - Chodník trasa C'!M28</f>
        <v>0</v>
      </c>
      <c r="AT90" s="97">
        <f t="shared" si="1"/>
        <v>0</v>
      </c>
      <c r="AU90" s="98">
        <f>'03 - Chodník trasa C'!W121</f>
        <v>0</v>
      </c>
      <c r="AV90" s="97">
        <f>'03 - Chodník trasa C'!M32</f>
        <v>0</v>
      </c>
      <c r="AW90" s="97">
        <f>'03 - Chodník trasa C'!M33</f>
        <v>0</v>
      </c>
      <c r="AX90" s="97">
        <f>'03 - Chodník trasa C'!M34</f>
        <v>0</v>
      </c>
      <c r="AY90" s="97">
        <f>'03 - Chodník trasa C'!M35</f>
        <v>0</v>
      </c>
      <c r="AZ90" s="97">
        <f>'03 - Chodník trasa C'!H32</f>
        <v>0</v>
      </c>
      <c r="BA90" s="97">
        <f>'03 - Chodník trasa C'!H33</f>
        <v>0</v>
      </c>
      <c r="BB90" s="97">
        <f>'03 - Chodník trasa C'!H34</f>
        <v>0</v>
      </c>
      <c r="BC90" s="97">
        <f>'03 - Chodník trasa C'!H35</f>
        <v>0</v>
      </c>
      <c r="BD90" s="99">
        <f>'03 - Chodník trasa C'!H36</f>
        <v>0</v>
      </c>
      <c r="BT90" s="100" t="s">
        <v>84</v>
      </c>
      <c r="BV90" s="100" t="s">
        <v>78</v>
      </c>
      <c r="BW90" s="100" t="s">
        <v>91</v>
      </c>
      <c r="BX90" s="100" t="s">
        <v>79</v>
      </c>
    </row>
    <row r="91" spans="1:76" s="5" customFormat="1" ht="16.5" customHeight="1">
      <c r="A91" s="91" t="s">
        <v>81</v>
      </c>
      <c r="B91" s="92"/>
      <c r="C91" s="93"/>
      <c r="D91" s="220" t="s">
        <v>92</v>
      </c>
      <c r="E91" s="220"/>
      <c r="F91" s="220"/>
      <c r="G91" s="220"/>
      <c r="H91" s="220"/>
      <c r="I91" s="94"/>
      <c r="J91" s="220" t="s">
        <v>93</v>
      </c>
      <c r="K91" s="220"/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  <c r="AG91" s="218">
        <f>'04 - Chodník trasa D1'!M30</f>
        <v>0</v>
      </c>
      <c r="AH91" s="219"/>
      <c r="AI91" s="219"/>
      <c r="AJ91" s="219"/>
      <c r="AK91" s="219"/>
      <c r="AL91" s="219"/>
      <c r="AM91" s="219"/>
      <c r="AN91" s="218">
        <f t="shared" si="0"/>
        <v>0</v>
      </c>
      <c r="AO91" s="219"/>
      <c r="AP91" s="219"/>
      <c r="AQ91" s="95"/>
      <c r="AS91" s="96">
        <f>'04 - Chodník trasa D1'!M28</f>
        <v>0</v>
      </c>
      <c r="AT91" s="97">
        <f t="shared" si="1"/>
        <v>0</v>
      </c>
      <c r="AU91" s="98">
        <f>'04 - Chodník trasa D1'!W121</f>
        <v>0</v>
      </c>
      <c r="AV91" s="97">
        <f>'04 - Chodník trasa D1'!M32</f>
        <v>0</v>
      </c>
      <c r="AW91" s="97">
        <f>'04 - Chodník trasa D1'!M33</f>
        <v>0</v>
      </c>
      <c r="AX91" s="97">
        <f>'04 - Chodník trasa D1'!M34</f>
        <v>0</v>
      </c>
      <c r="AY91" s="97">
        <f>'04 - Chodník trasa D1'!M35</f>
        <v>0</v>
      </c>
      <c r="AZ91" s="97">
        <f>'04 - Chodník trasa D1'!H32</f>
        <v>0</v>
      </c>
      <c r="BA91" s="97">
        <f>'04 - Chodník trasa D1'!H33</f>
        <v>0</v>
      </c>
      <c r="BB91" s="97">
        <f>'04 - Chodník trasa D1'!H34</f>
        <v>0</v>
      </c>
      <c r="BC91" s="97">
        <f>'04 - Chodník trasa D1'!H35</f>
        <v>0</v>
      </c>
      <c r="BD91" s="99">
        <f>'04 - Chodník trasa D1'!H36</f>
        <v>0</v>
      </c>
      <c r="BT91" s="100" t="s">
        <v>84</v>
      </c>
      <c r="BV91" s="100" t="s">
        <v>78</v>
      </c>
      <c r="BW91" s="100" t="s">
        <v>94</v>
      </c>
      <c r="BX91" s="100" t="s">
        <v>79</v>
      </c>
    </row>
    <row r="92" spans="1:76" s="5" customFormat="1" ht="16.5" customHeight="1">
      <c r="A92" s="91" t="s">
        <v>81</v>
      </c>
      <c r="B92" s="92"/>
      <c r="C92" s="93"/>
      <c r="D92" s="220" t="s">
        <v>95</v>
      </c>
      <c r="E92" s="220"/>
      <c r="F92" s="220"/>
      <c r="G92" s="220"/>
      <c r="H92" s="220"/>
      <c r="I92" s="94"/>
      <c r="J92" s="220" t="s">
        <v>96</v>
      </c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  <c r="AG92" s="218">
        <f>'05 - Chodník trasa D2'!M30</f>
        <v>0</v>
      </c>
      <c r="AH92" s="219"/>
      <c r="AI92" s="219"/>
      <c r="AJ92" s="219"/>
      <c r="AK92" s="219"/>
      <c r="AL92" s="219"/>
      <c r="AM92" s="219"/>
      <c r="AN92" s="218">
        <f t="shared" si="0"/>
        <v>0</v>
      </c>
      <c r="AO92" s="219"/>
      <c r="AP92" s="219"/>
      <c r="AQ92" s="95"/>
      <c r="AS92" s="96">
        <f>'05 - Chodník trasa D2'!M28</f>
        <v>0</v>
      </c>
      <c r="AT92" s="97">
        <f t="shared" si="1"/>
        <v>0</v>
      </c>
      <c r="AU92" s="98">
        <f>'05 - Chodník trasa D2'!W121</f>
        <v>0</v>
      </c>
      <c r="AV92" s="97">
        <f>'05 - Chodník trasa D2'!M32</f>
        <v>0</v>
      </c>
      <c r="AW92" s="97">
        <f>'05 - Chodník trasa D2'!M33</f>
        <v>0</v>
      </c>
      <c r="AX92" s="97">
        <f>'05 - Chodník trasa D2'!M34</f>
        <v>0</v>
      </c>
      <c r="AY92" s="97">
        <f>'05 - Chodník trasa D2'!M35</f>
        <v>0</v>
      </c>
      <c r="AZ92" s="97">
        <f>'05 - Chodník trasa D2'!H32</f>
        <v>0</v>
      </c>
      <c r="BA92" s="97">
        <f>'05 - Chodník trasa D2'!H33</f>
        <v>0</v>
      </c>
      <c r="BB92" s="97">
        <f>'05 - Chodník trasa D2'!H34</f>
        <v>0</v>
      </c>
      <c r="BC92" s="97">
        <f>'05 - Chodník trasa D2'!H35</f>
        <v>0</v>
      </c>
      <c r="BD92" s="99">
        <f>'05 - Chodník trasa D2'!H36</f>
        <v>0</v>
      </c>
      <c r="BT92" s="100" t="s">
        <v>84</v>
      </c>
      <c r="BV92" s="100" t="s">
        <v>78</v>
      </c>
      <c r="BW92" s="100" t="s">
        <v>97</v>
      </c>
      <c r="BX92" s="100" t="s">
        <v>79</v>
      </c>
    </row>
    <row r="93" spans="1:76" s="5" customFormat="1" ht="16.5" customHeight="1">
      <c r="A93" s="91" t="s">
        <v>81</v>
      </c>
      <c r="B93" s="92"/>
      <c r="C93" s="93"/>
      <c r="D93" s="220" t="s">
        <v>98</v>
      </c>
      <c r="E93" s="220"/>
      <c r="F93" s="220"/>
      <c r="G93" s="220"/>
      <c r="H93" s="220"/>
      <c r="I93" s="94"/>
      <c r="J93" s="220" t="s">
        <v>99</v>
      </c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  <c r="AG93" s="218">
        <f>'06 - Chodník trasa E'!M30</f>
        <v>0</v>
      </c>
      <c r="AH93" s="219"/>
      <c r="AI93" s="219"/>
      <c r="AJ93" s="219"/>
      <c r="AK93" s="219"/>
      <c r="AL93" s="219"/>
      <c r="AM93" s="219"/>
      <c r="AN93" s="218">
        <f t="shared" si="0"/>
        <v>0</v>
      </c>
      <c r="AO93" s="219"/>
      <c r="AP93" s="219"/>
      <c r="AQ93" s="95"/>
      <c r="AS93" s="96">
        <f>'06 - Chodník trasa E'!M28</f>
        <v>0</v>
      </c>
      <c r="AT93" s="97">
        <f t="shared" si="1"/>
        <v>0</v>
      </c>
      <c r="AU93" s="98">
        <f>'06 - Chodník trasa E'!W119</f>
        <v>0</v>
      </c>
      <c r="AV93" s="97">
        <f>'06 - Chodník trasa E'!M32</f>
        <v>0</v>
      </c>
      <c r="AW93" s="97">
        <f>'06 - Chodník trasa E'!M33</f>
        <v>0</v>
      </c>
      <c r="AX93" s="97">
        <f>'06 - Chodník trasa E'!M34</f>
        <v>0</v>
      </c>
      <c r="AY93" s="97">
        <f>'06 - Chodník trasa E'!M35</f>
        <v>0</v>
      </c>
      <c r="AZ93" s="97">
        <f>'06 - Chodník trasa E'!H32</f>
        <v>0</v>
      </c>
      <c r="BA93" s="97">
        <f>'06 - Chodník trasa E'!H33</f>
        <v>0</v>
      </c>
      <c r="BB93" s="97">
        <f>'06 - Chodník trasa E'!H34</f>
        <v>0</v>
      </c>
      <c r="BC93" s="97">
        <f>'06 - Chodník trasa E'!H35</f>
        <v>0</v>
      </c>
      <c r="BD93" s="99">
        <f>'06 - Chodník trasa E'!H36</f>
        <v>0</v>
      </c>
      <c r="BT93" s="100" t="s">
        <v>84</v>
      </c>
      <c r="BV93" s="100" t="s">
        <v>78</v>
      </c>
      <c r="BW93" s="100" t="s">
        <v>100</v>
      </c>
      <c r="BX93" s="100" t="s">
        <v>79</v>
      </c>
    </row>
    <row r="94" spans="1:76" s="5" customFormat="1" ht="16.5" customHeight="1">
      <c r="A94" s="91" t="s">
        <v>81</v>
      </c>
      <c r="B94" s="92"/>
      <c r="C94" s="93"/>
      <c r="D94" s="220" t="s">
        <v>101</v>
      </c>
      <c r="E94" s="220"/>
      <c r="F94" s="220"/>
      <c r="G94" s="220"/>
      <c r="H94" s="220"/>
      <c r="I94" s="94"/>
      <c r="J94" s="220" t="s">
        <v>102</v>
      </c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  <c r="AG94" s="218">
        <f>'07 - Chodník trasa F'!M30</f>
        <v>0</v>
      </c>
      <c r="AH94" s="219"/>
      <c r="AI94" s="219"/>
      <c r="AJ94" s="219"/>
      <c r="AK94" s="219"/>
      <c r="AL94" s="219"/>
      <c r="AM94" s="219"/>
      <c r="AN94" s="218">
        <f t="shared" si="0"/>
        <v>0</v>
      </c>
      <c r="AO94" s="219"/>
      <c r="AP94" s="219"/>
      <c r="AQ94" s="95"/>
      <c r="AS94" s="96">
        <f>'07 - Chodník trasa F'!M28</f>
        <v>0</v>
      </c>
      <c r="AT94" s="97">
        <f t="shared" si="1"/>
        <v>0</v>
      </c>
      <c r="AU94" s="98">
        <f>'07 - Chodník trasa F'!W119</f>
        <v>0</v>
      </c>
      <c r="AV94" s="97">
        <f>'07 - Chodník trasa F'!M32</f>
        <v>0</v>
      </c>
      <c r="AW94" s="97">
        <f>'07 - Chodník trasa F'!M33</f>
        <v>0</v>
      </c>
      <c r="AX94" s="97">
        <f>'07 - Chodník trasa F'!M34</f>
        <v>0</v>
      </c>
      <c r="AY94" s="97">
        <f>'07 - Chodník trasa F'!M35</f>
        <v>0</v>
      </c>
      <c r="AZ94" s="97">
        <f>'07 - Chodník trasa F'!H32</f>
        <v>0</v>
      </c>
      <c r="BA94" s="97">
        <f>'07 - Chodník trasa F'!H33</f>
        <v>0</v>
      </c>
      <c r="BB94" s="97">
        <f>'07 - Chodník trasa F'!H34</f>
        <v>0</v>
      </c>
      <c r="BC94" s="97">
        <f>'07 - Chodník trasa F'!H35</f>
        <v>0</v>
      </c>
      <c r="BD94" s="99">
        <f>'07 - Chodník trasa F'!H36</f>
        <v>0</v>
      </c>
      <c r="BT94" s="100" t="s">
        <v>84</v>
      </c>
      <c r="BV94" s="100" t="s">
        <v>78</v>
      </c>
      <c r="BW94" s="100" t="s">
        <v>103</v>
      </c>
      <c r="BX94" s="100" t="s">
        <v>79</v>
      </c>
    </row>
    <row r="95" spans="1:76" s="5" customFormat="1" ht="16.5" customHeight="1">
      <c r="A95" s="91" t="s">
        <v>81</v>
      </c>
      <c r="B95" s="92"/>
      <c r="C95" s="93"/>
      <c r="D95" s="220" t="s">
        <v>104</v>
      </c>
      <c r="E95" s="220"/>
      <c r="F95" s="220"/>
      <c r="G95" s="220"/>
      <c r="H95" s="220"/>
      <c r="I95" s="94"/>
      <c r="J95" s="220" t="s">
        <v>105</v>
      </c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  <c r="AG95" s="218">
        <f>'08 - Chodník trasa G'!M30</f>
        <v>0</v>
      </c>
      <c r="AH95" s="219"/>
      <c r="AI95" s="219"/>
      <c r="AJ95" s="219"/>
      <c r="AK95" s="219"/>
      <c r="AL95" s="219"/>
      <c r="AM95" s="219"/>
      <c r="AN95" s="218">
        <f t="shared" si="0"/>
        <v>0</v>
      </c>
      <c r="AO95" s="219"/>
      <c r="AP95" s="219"/>
      <c r="AQ95" s="95"/>
      <c r="AS95" s="96">
        <f>'08 - Chodník trasa G'!M28</f>
        <v>0</v>
      </c>
      <c r="AT95" s="97">
        <f t="shared" si="1"/>
        <v>0</v>
      </c>
      <c r="AU95" s="98">
        <f>'08 - Chodník trasa G'!W121</f>
        <v>0</v>
      </c>
      <c r="AV95" s="97">
        <f>'08 - Chodník trasa G'!M32</f>
        <v>0</v>
      </c>
      <c r="AW95" s="97">
        <f>'08 - Chodník trasa G'!M33</f>
        <v>0</v>
      </c>
      <c r="AX95" s="97">
        <f>'08 - Chodník trasa G'!M34</f>
        <v>0</v>
      </c>
      <c r="AY95" s="97">
        <f>'08 - Chodník trasa G'!M35</f>
        <v>0</v>
      </c>
      <c r="AZ95" s="97">
        <f>'08 - Chodník trasa G'!H32</f>
        <v>0</v>
      </c>
      <c r="BA95" s="97">
        <f>'08 - Chodník trasa G'!H33</f>
        <v>0</v>
      </c>
      <c r="BB95" s="97">
        <f>'08 - Chodník trasa G'!H34</f>
        <v>0</v>
      </c>
      <c r="BC95" s="97">
        <f>'08 - Chodník trasa G'!H35</f>
        <v>0</v>
      </c>
      <c r="BD95" s="99">
        <f>'08 - Chodník trasa G'!H36</f>
        <v>0</v>
      </c>
      <c r="BT95" s="100" t="s">
        <v>84</v>
      </c>
      <c r="BV95" s="100" t="s">
        <v>78</v>
      </c>
      <c r="BW95" s="100" t="s">
        <v>106</v>
      </c>
      <c r="BX95" s="100" t="s">
        <v>79</v>
      </c>
    </row>
    <row r="96" spans="1:76" s="5" customFormat="1" ht="16.5" customHeight="1">
      <c r="A96" s="91" t="s">
        <v>81</v>
      </c>
      <c r="B96" s="92"/>
      <c r="C96" s="93"/>
      <c r="D96" s="220" t="s">
        <v>107</v>
      </c>
      <c r="E96" s="220"/>
      <c r="F96" s="220"/>
      <c r="G96" s="220"/>
      <c r="H96" s="220"/>
      <c r="I96" s="94"/>
      <c r="J96" s="220" t="s">
        <v>108</v>
      </c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  <c r="AG96" s="218">
        <f>'09 - Chodník trasa H'!M30</f>
        <v>0</v>
      </c>
      <c r="AH96" s="219"/>
      <c r="AI96" s="219"/>
      <c r="AJ96" s="219"/>
      <c r="AK96" s="219"/>
      <c r="AL96" s="219"/>
      <c r="AM96" s="219"/>
      <c r="AN96" s="218">
        <f t="shared" si="0"/>
        <v>0</v>
      </c>
      <c r="AO96" s="219"/>
      <c r="AP96" s="219"/>
      <c r="AQ96" s="95"/>
      <c r="AS96" s="101">
        <f>'09 - Chodník trasa H'!M28</f>
        <v>0</v>
      </c>
      <c r="AT96" s="102">
        <f t="shared" si="1"/>
        <v>0</v>
      </c>
      <c r="AU96" s="103">
        <f>'09 - Chodník trasa H'!W121</f>
        <v>0</v>
      </c>
      <c r="AV96" s="102">
        <f>'09 - Chodník trasa H'!M32</f>
        <v>0</v>
      </c>
      <c r="AW96" s="102">
        <f>'09 - Chodník trasa H'!M33</f>
        <v>0</v>
      </c>
      <c r="AX96" s="102">
        <f>'09 - Chodník trasa H'!M34</f>
        <v>0</v>
      </c>
      <c r="AY96" s="102">
        <f>'09 - Chodník trasa H'!M35</f>
        <v>0</v>
      </c>
      <c r="AZ96" s="102">
        <f>'09 - Chodník trasa H'!H32</f>
        <v>0</v>
      </c>
      <c r="BA96" s="102">
        <f>'09 - Chodník trasa H'!H33</f>
        <v>0</v>
      </c>
      <c r="BB96" s="102">
        <f>'09 - Chodník trasa H'!H34</f>
        <v>0</v>
      </c>
      <c r="BC96" s="102">
        <f>'09 - Chodník trasa H'!H35</f>
        <v>0</v>
      </c>
      <c r="BD96" s="104">
        <f>'09 - Chodník trasa H'!H36</f>
        <v>0</v>
      </c>
      <c r="BT96" s="100" t="s">
        <v>84</v>
      </c>
      <c r="BV96" s="100" t="s">
        <v>78</v>
      </c>
      <c r="BW96" s="100" t="s">
        <v>109</v>
      </c>
      <c r="BX96" s="100" t="s">
        <v>79</v>
      </c>
    </row>
    <row r="97" spans="2:89" ht="13.5">
      <c r="B97" s="22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3"/>
    </row>
    <row r="98" spans="2:89" s="1" customFormat="1" ht="30" customHeight="1">
      <c r="B98" s="34"/>
      <c r="C98" s="83" t="s">
        <v>110</v>
      </c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226">
        <f>ROUND(SUM(AG99:AG102),2)</f>
        <v>0</v>
      </c>
      <c r="AH98" s="226"/>
      <c r="AI98" s="226"/>
      <c r="AJ98" s="226"/>
      <c r="AK98" s="226"/>
      <c r="AL98" s="226"/>
      <c r="AM98" s="226"/>
      <c r="AN98" s="226">
        <f>ROUND(SUM(AN99:AN102),2)</f>
        <v>0</v>
      </c>
      <c r="AO98" s="226"/>
      <c r="AP98" s="226"/>
      <c r="AQ98" s="36"/>
      <c r="AS98" s="79" t="s">
        <v>111</v>
      </c>
      <c r="AT98" s="80" t="s">
        <v>112</v>
      </c>
      <c r="AU98" s="80" t="s">
        <v>40</v>
      </c>
      <c r="AV98" s="81" t="s">
        <v>63</v>
      </c>
    </row>
    <row r="99" spans="2:89" s="1" customFormat="1" ht="19.899999999999999" customHeight="1">
      <c r="B99" s="34"/>
      <c r="C99" s="35"/>
      <c r="D99" s="105" t="s">
        <v>113</v>
      </c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221">
        <f>ROUND(AG87*AS99,2)</f>
        <v>0</v>
      </c>
      <c r="AH99" s="222"/>
      <c r="AI99" s="222"/>
      <c r="AJ99" s="222"/>
      <c r="AK99" s="222"/>
      <c r="AL99" s="222"/>
      <c r="AM99" s="222"/>
      <c r="AN99" s="222">
        <f>ROUND(AG99+AV99,2)</f>
        <v>0</v>
      </c>
      <c r="AO99" s="222"/>
      <c r="AP99" s="222"/>
      <c r="AQ99" s="36"/>
      <c r="AS99" s="106">
        <v>0</v>
      </c>
      <c r="AT99" s="107" t="s">
        <v>114</v>
      </c>
      <c r="AU99" s="107" t="s">
        <v>41</v>
      </c>
      <c r="AV99" s="108">
        <f>ROUND(IF(AU99="základná",AG99*L31,IF(AU99="znížená",AG99*L32,0)),2)</f>
        <v>0</v>
      </c>
      <c r="BV99" s="18" t="s">
        <v>115</v>
      </c>
      <c r="BY99" s="109">
        <f>IF(AU99="základná",AV99,0)</f>
        <v>0</v>
      </c>
      <c r="BZ99" s="109">
        <f>IF(AU99="znížená",AV99,0)</f>
        <v>0</v>
      </c>
      <c r="CA99" s="109">
        <v>0</v>
      </c>
      <c r="CB99" s="109">
        <v>0</v>
      </c>
      <c r="CC99" s="109">
        <v>0</v>
      </c>
      <c r="CD99" s="109">
        <f>IF(AU99="základná",AG99,0)</f>
        <v>0</v>
      </c>
      <c r="CE99" s="109">
        <f>IF(AU99="znížená",AG99,0)</f>
        <v>0</v>
      </c>
      <c r="CF99" s="109">
        <f>IF(AU99="zákl. prenesená",AG99,0)</f>
        <v>0</v>
      </c>
      <c r="CG99" s="109">
        <f>IF(AU99="zníž. prenesená",AG99,0)</f>
        <v>0</v>
      </c>
      <c r="CH99" s="109">
        <f>IF(AU99="nulová",AG99,0)</f>
        <v>0</v>
      </c>
      <c r="CI99" s="18">
        <f>IF(AU99="základná",1,IF(AU99="znížená",2,IF(AU99="zákl. prenesená",4,IF(AU99="zníž. prenesená",5,3))))</f>
        <v>1</v>
      </c>
      <c r="CJ99" s="18">
        <f>IF(AT99="stavebná časť",1,IF(8899="investičná časť",2,3))</f>
        <v>1</v>
      </c>
      <c r="CK99" s="18" t="str">
        <f>IF(D99="Vyplň vlastné","","x")</f>
        <v>x</v>
      </c>
    </row>
    <row r="100" spans="2:89" s="1" customFormat="1" ht="19.899999999999999" customHeight="1">
      <c r="B100" s="34"/>
      <c r="C100" s="35"/>
      <c r="D100" s="223" t="s">
        <v>116</v>
      </c>
      <c r="E100" s="224"/>
      <c r="F100" s="224"/>
      <c r="G100" s="224"/>
      <c r="H100" s="224"/>
      <c r="I100" s="224"/>
      <c r="J100" s="224"/>
      <c r="K100" s="224"/>
      <c r="L100" s="224"/>
      <c r="M100" s="224"/>
      <c r="N100" s="224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4"/>
      <c r="AC100" s="35"/>
      <c r="AD100" s="35"/>
      <c r="AE100" s="35"/>
      <c r="AF100" s="35"/>
      <c r="AG100" s="221">
        <f>AG87*AS100</f>
        <v>0</v>
      </c>
      <c r="AH100" s="222"/>
      <c r="AI100" s="222"/>
      <c r="AJ100" s="222"/>
      <c r="AK100" s="222"/>
      <c r="AL100" s="222"/>
      <c r="AM100" s="222"/>
      <c r="AN100" s="222">
        <f>AG100+AV100</f>
        <v>0</v>
      </c>
      <c r="AO100" s="222"/>
      <c r="AP100" s="222"/>
      <c r="AQ100" s="36"/>
      <c r="AS100" s="110">
        <v>0</v>
      </c>
      <c r="AT100" s="111" t="s">
        <v>114</v>
      </c>
      <c r="AU100" s="111" t="s">
        <v>41</v>
      </c>
      <c r="AV100" s="112">
        <f>ROUND(IF(AU100="nulová",0,IF(OR(AU100="základná",AU100="zákl. prenesená"),AG100*L31,AG100*L32)),2)</f>
        <v>0</v>
      </c>
      <c r="BV100" s="18" t="s">
        <v>117</v>
      </c>
      <c r="BY100" s="109">
        <f>IF(AU100="základná",AV100,0)</f>
        <v>0</v>
      </c>
      <c r="BZ100" s="109">
        <f>IF(AU100="znížená",AV100,0)</f>
        <v>0</v>
      </c>
      <c r="CA100" s="109">
        <f>IF(AU100="zákl. prenesená",AV100,0)</f>
        <v>0</v>
      </c>
      <c r="CB100" s="109">
        <f>IF(AU100="zníž. prenesená",AV100,0)</f>
        <v>0</v>
      </c>
      <c r="CC100" s="109">
        <f>IF(AU100="nulová",AV100,0)</f>
        <v>0</v>
      </c>
      <c r="CD100" s="109">
        <f>IF(AU100="základná",AG100,0)</f>
        <v>0</v>
      </c>
      <c r="CE100" s="109">
        <f>IF(AU100="znížená",AG100,0)</f>
        <v>0</v>
      </c>
      <c r="CF100" s="109">
        <f>IF(AU100="zákl. prenesená",AG100,0)</f>
        <v>0</v>
      </c>
      <c r="CG100" s="109">
        <f>IF(AU100="zníž. prenesená",AG100,0)</f>
        <v>0</v>
      </c>
      <c r="CH100" s="109">
        <f>IF(AU100="nulová",AG100,0)</f>
        <v>0</v>
      </c>
      <c r="CI100" s="18">
        <f>IF(AU100="základná",1,IF(AU100="znížená",2,IF(AU100="zákl. prenesená",4,IF(AU100="zníž. prenesená",5,3))))</f>
        <v>1</v>
      </c>
      <c r="CJ100" s="18">
        <f>IF(AT100="stavebná časť",1,IF(88100="investičná časť",2,3))</f>
        <v>1</v>
      </c>
      <c r="CK100" s="18" t="str">
        <f>IF(D100="Vyplň vlastné","","x")</f>
        <v/>
      </c>
    </row>
    <row r="101" spans="2:89" s="1" customFormat="1" ht="19.899999999999999" customHeight="1">
      <c r="B101" s="34"/>
      <c r="C101" s="35"/>
      <c r="D101" s="223" t="s">
        <v>116</v>
      </c>
      <c r="E101" s="224"/>
      <c r="F101" s="224"/>
      <c r="G101" s="224"/>
      <c r="H101" s="224"/>
      <c r="I101" s="224"/>
      <c r="J101" s="224"/>
      <c r="K101" s="224"/>
      <c r="L101" s="224"/>
      <c r="M101" s="224"/>
      <c r="N101" s="224"/>
      <c r="O101" s="224"/>
      <c r="P101" s="224"/>
      <c r="Q101" s="224"/>
      <c r="R101" s="224"/>
      <c r="S101" s="224"/>
      <c r="T101" s="224"/>
      <c r="U101" s="224"/>
      <c r="V101" s="224"/>
      <c r="W101" s="224"/>
      <c r="X101" s="224"/>
      <c r="Y101" s="224"/>
      <c r="Z101" s="224"/>
      <c r="AA101" s="224"/>
      <c r="AB101" s="224"/>
      <c r="AC101" s="35"/>
      <c r="AD101" s="35"/>
      <c r="AE101" s="35"/>
      <c r="AF101" s="35"/>
      <c r="AG101" s="221">
        <f>AG87*AS101</f>
        <v>0</v>
      </c>
      <c r="AH101" s="222"/>
      <c r="AI101" s="222"/>
      <c r="AJ101" s="222"/>
      <c r="AK101" s="222"/>
      <c r="AL101" s="222"/>
      <c r="AM101" s="222"/>
      <c r="AN101" s="222">
        <f>AG101+AV101</f>
        <v>0</v>
      </c>
      <c r="AO101" s="222"/>
      <c r="AP101" s="222"/>
      <c r="AQ101" s="36"/>
      <c r="AS101" s="110">
        <v>0</v>
      </c>
      <c r="AT101" s="111" t="s">
        <v>114</v>
      </c>
      <c r="AU101" s="111" t="s">
        <v>41</v>
      </c>
      <c r="AV101" s="112">
        <f>ROUND(IF(AU101="nulová",0,IF(OR(AU101="základná",AU101="zákl. prenesená"),AG101*L31,AG101*L32)),2)</f>
        <v>0</v>
      </c>
      <c r="BV101" s="18" t="s">
        <v>117</v>
      </c>
      <c r="BY101" s="109">
        <f>IF(AU101="základná",AV101,0)</f>
        <v>0</v>
      </c>
      <c r="BZ101" s="109">
        <f>IF(AU101="znížená",AV101,0)</f>
        <v>0</v>
      </c>
      <c r="CA101" s="109">
        <f>IF(AU101="zákl. prenesená",AV101,0)</f>
        <v>0</v>
      </c>
      <c r="CB101" s="109">
        <f>IF(AU101="zníž. prenesená",AV101,0)</f>
        <v>0</v>
      </c>
      <c r="CC101" s="109">
        <f>IF(AU101="nulová",AV101,0)</f>
        <v>0</v>
      </c>
      <c r="CD101" s="109">
        <f>IF(AU101="základná",AG101,0)</f>
        <v>0</v>
      </c>
      <c r="CE101" s="109">
        <f>IF(AU101="znížená",AG101,0)</f>
        <v>0</v>
      </c>
      <c r="CF101" s="109">
        <f>IF(AU101="zákl. prenesená",AG101,0)</f>
        <v>0</v>
      </c>
      <c r="CG101" s="109">
        <f>IF(AU101="zníž. prenesená",AG101,0)</f>
        <v>0</v>
      </c>
      <c r="CH101" s="109">
        <f>IF(AU101="nulová",AG101,0)</f>
        <v>0</v>
      </c>
      <c r="CI101" s="18">
        <f>IF(AU101="základná",1,IF(AU101="znížená",2,IF(AU101="zákl. prenesená",4,IF(AU101="zníž. prenesená",5,3))))</f>
        <v>1</v>
      </c>
      <c r="CJ101" s="18">
        <f>IF(AT101="stavebná časť",1,IF(88101="investičná časť",2,3))</f>
        <v>1</v>
      </c>
      <c r="CK101" s="18" t="str">
        <f>IF(D101="Vyplň vlastné","","x")</f>
        <v/>
      </c>
    </row>
    <row r="102" spans="2:89" s="1" customFormat="1" ht="19.899999999999999" customHeight="1">
      <c r="B102" s="34"/>
      <c r="C102" s="35"/>
      <c r="D102" s="223" t="s">
        <v>116</v>
      </c>
      <c r="E102" s="224"/>
      <c r="F102" s="224"/>
      <c r="G102" s="224"/>
      <c r="H102" s="224"/>
      <c r="I102" s="224"/>
      <c r="J102" s="224"/>
      <c r="K102" s="224"/>
      <c r="L102" s="224"/>
      <c r="M102" s="224"/>
      <c r="N102" s="224"/>
      <c r="O102" s="224"/>
      <c r="P102" s="224"/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35"/>
      <c r="AD102" s="35"/>
      <c r="AE102" s="35"/>
      <c r="AF102" s="35"/>
      <c r="AG102" s="221">
        <f>AG87*AS102</f>
        <v>0</v>
      </c>
      <c r="AH102" s="222"/>
      <c r="AI102" s="222"/>
      <c r="AJ102" s="222"/>
      <c r="AK102" s="222"/>
      <c r="AL102" s="222"/>
      <c r="AM102" s="222"/>
      <c r="AN102" s="222">
        <f>AG102+AV102</f>
        <v>0</v>
      </c>
      <c r="AO102" s="222"/>
      <c r="AP102" s="222"/>
      <c r="AQ102" s="36"/>
      <c r="AS102" s="113">
        <v>0</v>
      </c>
      <c r="AT102" s="114" t="s">
        <v>114</v>
      </c>
      <c r="AU102" s="114" t="s">
        <v>41</v>
      </c>
      <c r="AV102" s="115">
        <f>ROUND(IF(AU102="nulová",0,IF(OR(AU102="základná",AU102="zákl. prenesená"),AG102*L31,AG102*L32)),2)</f>
        <v>0</v>
      </c>
      <c r="BV102" s="18" t="s">
        <v>117</v>
      </c>
      <c r="BY102" s="109">
        <f>IF(AU102="základná",AV102,0)</f>
        <v>0</v>
      </c>
      <c r="BZ102" s="109">
        <f>IF(AU102="znížená",AV102,0)</f>
        <v>0</v>
      </c>
      <c r="CA102" s="109">
        <f>IF(AU102="zákl. prenesená",AV102,0)</f>
        <v>0</v>
      </c>
      <c r="CB102" s="109">
        <f>IF(AU102="zníž. prenesená",AV102,0)</f>
        <v>0</v>
      </c>
      <c r="CC102" s="109">
        <f>IF(AU102="nulová",AV102,0)</f>
        <v>0</v>
      </c>
      <c r="CD102" s="109">
        <f>IF(AU102="základná",AG102,0)</f>
        <v>0</v>
      </c>
      <c r="CE102" s="109">
        <f>IF(AU102="znížená",AG102,0)</f>
        <v>0</v>
      </c>
      <c r="CF102" s="109">
        <f>IF(AU102="zákl. prenesená",AG102,0)</f>
        <v>0</v>
      </c>
      <c r="CG102" s="109">
        <f>IF(AU102="zníž. prenesená",AG102,0)</f>
        <v>0</v>
      </c>
      <c r="CH102" s="109">
        <f>IF(AU102="nulová",AG102,0)</f>
        <v>0</v>
      </c>
      <c r="CI102" s="18">
        <f>IF(AU102="základná",1,IF(AU102="znížená",2,IF(AU102="zákl. prenesená",4,IF(AU102="zníž. prenesená",5,3))))</f>
        <v>1</v>
      </c>
      <c r="CJ102" s="18">
        <f>IF(AT102="stavebná časť",1,IF(88102="investičná časť",2,3))</f>
        <v>1</v>
      </c>
      <c r="CK102" s="18" t="str">
        <f>IF(D102="Vyplň vlastné","","x")</f>
        <v/>
      </c>
    </row>
    <row r="103" spans="2:89" s="1" customFormat="1" ht="10.9" customHeight="1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6"/>
    </row>
    <row r="104" spans="2:89" s="1" customFormat="1" ht="30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  <c r="AA104" s="117"/>
      <c r="AB104" s="117"/>
      <c r="AC104" s="117"/>
      <c r="AD104" s="117"/>
      <c r="AE104" s="117"/>
      <c r="AF104" s="117"/>
      <c r="AG104" s="227">
        <f>ROUND(AG87+AG98,2)</f>
        <v>0</v>
      </c>
      <c r="AH104" s="227"/>
      <c r="AI104" s="227"/>
      <c r="AJ104" s="227"/>
      <c r="AK104" s="227"/>
      <c r="AL104" s="227"/>
      <c r="AM104" s="227"/>
      <c r="AN104" s="227">
        <f>AN87+AN98</f>
        <v>0</v>
      </c>
      <c r="AO104" s="227"/>
      <c r="AP104" s="227"/>
      <c r="AQ104" s="36"/>
    </row>
    <row r="105" spans="2:89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60"/>
    </row>
  </sheetData>
  <sheetProtection algorithmName="SHA-512" hashValue="j2FmQz+jYa7tNZc2JpYFZdZAM4Jgz8DQjh2qbksrzPMmB4A+Mh94nKnxBOyB5oHnLgxHL0mUpUCxkFmUp0FObg==" saltValue="v0RhpEoRIbBPVig0mW4HPwI5Z71cX2QOIVLGC9m7Z55d74PM/RLmZEYZvQz9dETdZhRT281Y5y0fmLyFkwplgA==" spinCount="10" sheet="1" objects="1" scenarios="1" formatColumns="0" formatRows="0"/>
  <mergeCells count="90">
    <mergeCell ref="AG98:AM98"/>
    <mergeCell ref="AN98:AP98"/>
    <mergeCell ref="AG104:AM104"/>
    <mergeCell ref="AN104:AP104"/>
    <mergeCell ref="AR2:BE2"/>
    <mergeCell ref="D101:AB101"/>
    <mergeCell ref="AG101:AM101"/>
    <mergeCell ref="AN101:AP101"/>
    <mergeCell ref="D102:AB102"/>
    <mergeCell ref="AG102:AM102"/>
    <mergeCell ref="AN102:AP102"/>
    <mergeCell ref="AG99:AM99"/>
    <mergeCell ref="AN99:AP99"/>
    <mergeCell ref="D100:AB100"/>
    <mergeCell ref="AG100:AM100"/>
    <mergeCell ref="AN100:AP100"/>
    <mergeCell ref="AN95:AP95"/>
    <mergeCell ref="AG95:AM95"/>
    <mergeCell ref="D95:H95"/>
    <mergeCell ref="J95:AF95"/>
    <mergeCell ref="AN96:AP96"/>
    <mergeCell ref="AG96:AM96"/>
    <mergeCell ref="D96:H96"/>
    <mergeCell ref="J96:AF96"/>
    <mergeCell ref="AN93:AP93"/>
    <mergeCell ref="AG93:AM93"/>
    <mergeCell ref="D93:H93"/>
    <mergeCell ref="J93:AF93"/>
    <mergeCell ref="AN94:AP94"/>
    <mergeCell ref="AG94:AM94"/>
    <mergeCell ref="D94:H94"/>
    <mergeCell ref="J94:AF94"/>
    <mergeCell ref="AN91:AP91"/>
    <mergeCell ref="AG91:AM91"/>
    <mergeCell ref="D91:H91"/>
    <mergeCell ref="J91:AF91"/>
    <mergeCell ref="AN92:AP92"/>
    <mergeCell ref="AG92:AM92"/>
    <mergeCell ref="D92:H92"/>
    <mergeCell ref="J92:AF92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é sú hodnoty základná, znížená, nulová." sqref="AU99:AU103">
      <formula1>"základná, znížená, nulová"</formula1>
    </dataValidation>
    <dataValidation type="list" allowBlank="1" showInputMessage="1" showErrorMessage="1" error="Povolené sú hodnoty stavebná časť, technologická časť, investičná časť." sqref="AT99:AT103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01 - Chodník trasa A '!C2" display="/"/>
    <hyperlink ref="A89" location="'02 - Chodník trasa B'!C2" display="/"/>
    <hyperlink ref="A90" location="'03 - Chodník trasa C'!C2" display="/"/>
    <hyperlink ref="A91" location="'04 - Chodník trasa D1'!C2" display="/"/>
    <hyperlink ref="A92" location="'05 - Chodník trasa D2'!C2" display="/"/>
    <hyperlink ref="A93" location="'06 - Chodník trasa E'!C2" display="/"/>
    <hyperlink ref="A94" location="'07 - Chodník trasa F'!C2" display="/"/>
    <hyperlink ref="A95" location="'08 - Chodník trasa G'!C2" display="/"/>
    <hyperlink ref="A96" location="'09 - Chodník trasa H'!C2" display="/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workbookViewId="0">
      <pane ySplit="1" topLeftCell="A103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85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126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 xml:space="preserve">01 - Chodník trasa A 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 xml:space="preserve">01 - Chodník trasa A 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185.042</v>
      </c>
      <c r="Z121" s="50"/>
      <c r="AA121" s="153">
        <f>AA122+AA133</f>
        <v>36.322000000000003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185.042</v>
      </c>
      <c r="Z122" s="156"/>
      <c r="AA122" s="161">
        <f>AA123+AA125+AA129+AA131</f>
        <v>36.322000000000003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1.6473600000000002</v>
      </c>
      <c r="Z123" s="156"/>
      <c r="AA123" s="161">
        <f>AA124</f>
        <v>36.322000000000003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286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1.6473600000000002</v>
      </c>
      <c r="Z124" s="172">
        <v>0.127</v>
      </c>
      <c r="AA124" s="173">
        <f>Z124*K124</f>
        <v>36.322000000000003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183.39464000000001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170</v>
      </c>
      <c r="D126" s="166" t="s">
        <v>164</v>
      </c>
      <c r="E126" s="167" t="s">
        <v>171</v>
      </c>
      <c r="F126" s="251" t="s">
        <v>172</v>
      </c>
      <c r="G126" s="251"/>
      <c r="H126" s="251"/>
      <c r="I126" s="251"/>
      <c r="J126" s="168" t="s">
        <v>167</v>
      </c>
      <c r="K126" s="169">
        <v>320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4.895E-2</v>
      </c>
      <c r="Y126" s="172">
        <f>X126*K126</f>
        <v>15.664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173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1606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1.1402600000000001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1606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166.59038000000001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183</v>
      </c>
      <c r="G130" s="251"/>
      <c r="H130" s="251"/>
      <c r="I130" s="251"/>
      <c r="J130" s="168" t="s">
        <v>184</v>
      </c>
      <c r="K130" s="169">
        <v>36.322000000000003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185.042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A9baWMH1ow8DZT7mKMxltDjBJRS7rY79iJIi3zeuGkM9kZFYvMHAJWA0sFC40E55utloHCw5FqaUMnqENqptkw==" saltValue="D7gr7Ct8yCgo/FLykWfyb1sbzAshCrcgM2kF9h+GC8Pp0I+IKurCqD9xwUdIFGCyQJ1Spq3AFKppDrhtWePEfQ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46"/>
  <sheetViews>
    <sheetView showGridLines="0" workbookViewId="0">
      <pane ySplit="1" topLeftCell="A133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88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192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ROUND((((SUM(BE96:BE103)+SUM(BE121:BE139))+SUM(BE141:BE145))),2)</f>
        <v>0</v>
      </c>
      <c r="I32" s="232"/>
      <c r="J32" s="232"/>
      <c r="K32" s="35"/>
      <c r="L32" s="35"/>
      <c r="M32" s="238">
        <f>ROUND(((ROUND((SUM(BE96:BE103)+SUM(BE121:BE139)), 2)*F32)+SUM(BE141:BE145)*F32),2)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ROUND((((SUM(BF96:BF103)+SUM(BF121:BF139))+SUM(BF141:BF145))),2)</f>
        <v>0</v>
      </c>
      <c r="I33" s="232"/>
      <c r="J33" s="232"/>
      <c r="K33" s="35"/>
      <c r="L33" s="35"/>
      <c r="M33" s="238">
        <f>ROUND(((ROUND((SUM(BF96:BF103)+SUM(BF121:BF139)), 2)*F33)+SUM(BF141:BF145)*F33),2)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ROUND((((SUM(BG96:BG103)+SUM(BG121:BG139))+SUM(BG141:BG145))),2)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ROUND((((SUM(BH96:BH103)+SUM(BH121:BH139))+SUM(BH141:BH145))),2)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ROUND((((SUM(BI96:BI103)+SUM(BI121:BI139))+SUM(BI141:BI145))),2)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02 - Chodník trasa B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N129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N133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N138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N140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02 - Chodník trasa B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W122+W140</f>
        <v>0</v>
      </c>
      <c r="X121" s="50"/>
      <c r="Y121" s="152">
        <f>Y122+Y140</f>
        <v>356.41699900000003</v>
      </c>
      <c r="Z121" s="50"/>
      <c r="AA121" s="153">
        <f>AA122+AA140</f>
        <v>197.05500000000001</v>
      </c>
      <c r="AT121" s="18" t="s">
        <v>75</v>
      </c>
      <c r="AU121" s="18" t="s">
        <v>132</v>
      </c>
      <c r="BK121" s="154">
        <f>BK122+BK140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W123+W129+W133+W138</f>
        <v>0</v>
      </c>
      <c r="X122" s="156"/>
      <c r="Y122" s="160">
        <f>Y123+Y129+Y133+Y138</f>
        <v>356.41699900000003</v>
      </c>
      <c r="Z122" s="156"/>
      <c r="AA122" s="161">
        <f>AA123+AA129+AA133+AA138</f>
        <v>197.05500000000001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BK123+BK129+BK133+BK138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SUM(W124:W128)</f>
        <v>0</v>
      </c>
      <c r="X123" s="156"/>
      <c r="Y123" s="160">
        <f>SUM(Y124:Y128)</f>
        <v>5.8464</v>
      </c>
      <c r="Z123" s="156"/>
      <c r="AA123" s="161">
        <f>SUM(AA124:AA128)</f>
        <v>197.05500000000001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SUM(BK124:BK128)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1015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5.8464</v>
      </c>
      <c r="Z124" s="172">
        <v>0.127</v>
      </c>
      <c r="AA124" s="173">
        <f>Z124*K124</f>
        <v>128.905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1" customFormat="1" ht="38.25" customHeight="1">
      <c r="B125" s="34"/>
      <c r="C125" s="166" t="s">
        <v>142</v>
      </c>
      <c r="D125" s="166" t="s">
        <v>164</v>
      </c>
      <c r="E125" s="167" t="s">
        <v>193</v>
      </c>
      <c r="F125" s="251" t="s">
        <v>194</v>
      </c>
      <c r="G125" s="251"/>
      <c r="H125" s="251"/>
      <c r="I125" s="251"/>
      <c r="J125" s="168" t="s">
        <v>195</v>
      </c>
      <c r="K125" s="169">
        <v>470</v>
      </c>
      <c r="L125" s="252">
        <v>0</v>
      </c>
      <c r="M125" s="253"/>
      <c r="N125" s="254">
        <f>ROUND(L125*K125,3)</f>
        <v>0</v>
      </c>
      <c r="O125" s="254"/>
      <c r="P125" s="254"/>
      <c r="Q125" s="254"/>
      <c r="R125" s="36"/>
      <c r="T125" s="171" t="s">
        <v>20</v>
      </c>
      <c r="U125" s="43" t="s">
        <v>43</v>
      </c>
      <c r="V125" s="35"/>
      <c r="W125" s="172">
        <f>V125*K125</f>
        <v>0</v>
      </c>
      <c r="X125" s="172">
        <v>0</v>
      </c>
      <c r="Y125" s="172">
        <f>X125*K125</f>
        <v>0</v>
      </c>
      <c r="Z125" s="172">
        <v>0.14499999999999999</v>
      </c>
      <c r="AA125" s="173">
        <f>Z125*K125</f>
        <v>68.149999999999991</v>
      </c>
      <c r="AR125" s="18" t="s">
        <v>168</v>
      </c>
      <c r="AT125" s="18" t="s">
        <v>164</v>
      </c>
      <c r="AU125" s="18" t="s">
        <v>142</v>
      </c>
      <c r="AY125" s="18" t="s">
        <v>163</v>
      </c>
      <c r="BE125" s="109">
        <f>IF(U125="základná",N125,0)</f>
        <v>0</v>
      </c>
      <c r="BF125" s="109">
        <f>IF(U125="znížená",N125,0)</f>
        <v>0</v>
      </c>
      <c r="BG125" s="109">
        <f>IF(U125="zákl. prenesená",N125,0)</f>
        <v>0</v>
      </c>
      <c r="BH125" s="109">
        <f>IF(U125="zníž. prenesená",N125,0)</f>
        <v>0</v>
      </c>
      <c r="BI125" s="109">
        <f>IF(U125="nulová",N125,0)</f>
        <v>0</v>
      </c>
      <c r="BJ125" s="18" t="s">
        <v>142</v>
      </c>
      <c r="BK125" s="174">
        <f>ROUND(L125*K125,3)</f>
        <v>0</v>
      </c>
      <c r="BL125" s="18" t="s">
        <v>168</v>
      </c>
      <c r="BM125" s="18" t="s">
        <v>196</v>
      </c>
    </row>
    <row r="126" spans="2:65" s="1" customFormat="1" ht="25.5" customHeight="1">
      <c r="B126" s="34"/>
      <c r="C126" s="166" t="s">
        <v>174</v>
      </c>
      <c r="D126" s="166" t="s">
        <v>164</v>
      </c>
      <c r="E126" s="167" t="s">
        <v>197</v>
      </c>
      <c r="F126" s="251" t="s">
        <v>198</v>
      </c>
      <c r="G126" s="251"/>
      <c r="H126" s="251"/>
      <c r="I126" s="251"/>
      <c r="J126" s="168" t="s">
        <v>199</v>
      </c>
      <c r="K126" s="169">
        <v>56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0</v>
      </c>
      <c r="Y126" s="172">
        <f>X126*K126</f>
        <v>0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200</v>
      </c>
    </row>
    <row r="127" spans="2:65" s="1" customFormat="1" ht="51" customHeight="1">
      <c r="B127" s="34"/>
      <c r="C127" s="166" t="s">
        <v>168</v>
      </c>
      <c r="D127" s="166" t="s">
        <v>164</v>
      </c>
      <c r="E127" s="167" t="s">
        <v>201</v>
      </c>
      <c r="F127" s="251" t="s">
        <v>202</v>
      </c>
      <c r="G127" s="251"/>
      <c r="H127" s="251"/>
      <c r="I127" s="251"/>
      <c r="J127" s="168" t="s">
        <v>199</v>
      </c>
      <c r="K127" s="169">
        <v>56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0</v>
      </c>
      <c r="Y127" s="172">
        <f>X127*K127</f>
        <v>0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203</v>
      </c>
    </row>
    <row r="128" spans="2:65" s="1" customFormat="1" ht="51" customHeight="1">
      <c r="B128" s="34"/>
      <c r="C128" s="166" t="s">
        <v>181</v>
      </c>
      <c r="D128" s="166" t="s">
        <v>164</v>
      </c>
      <c r="E128" s="167" t="s">
        <v>204</v>
      </c>
      <c r="F128" s="251" t="s">
        <v>205</v>
      </c>
      <c r="G128" s="251"/>
      <c r="H128" s="251"/>
      <c r="I128" s="251"/>
      <c r="J128" s="168" t="s">
        <v>199</v>
      </c>
      <c r="K128" s="169">
        <v>56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</v>
      </c>
      <c r="Y128" s="172">
        <f>X128*K128</f>
        <v>0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206</v>
      </c>
    </row>
    <row r="129" spans="2:65" s="9" customFormat="1" ht="29.85" customHeight="1">
      <c r="B129" s="155"/>
      <c r="C129" s="156"/>
      <c r="D129" s="165" t="s">
        <v>135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SUM(W130:W132)</f>
        <v>0</v>
      </c>
      <c r="X129" s="156"/>
      <c r="Y129" s="160">
        <f>SUM(Y130:Y132)</f>
        <v>155.69085000000001</v>
      </c>
      <c r="Z129" s="156"/>
      <c r="AA129" s="161">
        <f>SUM(AA130:AA132)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SUM(BK130:BK132)</f>
        <v>0</v>
      </c>
    </row>
    <row r="130" spans="2:65" s="1" customFormat="1" ht="51" customHeight="1">
      <c r="B130" s="34"/>
      <c r="C130" s="166" t="s">
        <v>207</v>
      </c>
      <c r="D130" s="166" t="s">
        <v>164</v>
      </c>
      <c r="E130" s="167" t="s">
        <v>171</v>
      </c>
      <c r="F130" s="251" t="s">
        <v>172</v>
      </c>
      <c r="G130" s="251"/>
      <c r="H130" s="251"/>
      <c r="I130" s="251"/>
      <c r="J130" s="168" t="s">
        <v>167</v>
      </c>
      <c r="K130" s="169">
        <v>1015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4.895E-2</v>
      </c>
      <c r="Y130" s="172">
        <f>X130*K130</f>
        <v>49.684249999999999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208</v>
      </c>
    </row>
    <row r="131" spans="2:65" s="1" customFormat="1" ht="38.25" customHeight="1">
      <c r="B131" s="34"/>
      <c r="C131" s="166" t="s">
        <v>209</v>
      </c>
      <c r="D131" s="166" t="s">
        <v>164</v>
      </c>
      <c r="E131" s="167" t="s">
        <v>175</v>
      </c>
      <c r="F131" s="251" t="s">
        <v>176</v>
      </c>
      <c r="G131" s="251"/>
      <c r="H131" s="251"/>
      <c r="I131" s="251"/>
      <c r="J131" s="168" t="s">
        <v>167</v>
      </c>
      <c r="K131" s="169">
        <v>1015</v>
      </c>
      <c r="L131" s="252">
        <v>0</v>
      </c>
      <c r="M131" s="253"/>
      <c r="N131" s="254">
        <f>ROUND(L131*K131,3)</f>
        <v>0</v>
      </c>
      <c r="O131" s="254"/>
      <c r="P131" s="254"/>
      <c r="Q131" s="254"/>
      <c r="R131" s="36"/>
      <c r="T131" s="171" t="s">
        <v>20</v>
      </c>
      <c r="U131" s="43" t="s">
        <v>43</v>
      </c>
      <c r="V131" s="35"/>
      <c r="W131" s="172">
        <f>V131*K131</f>
        <v>0</v>
      </c>
      <c r="X131" s="172">
        <v>7.1000000000000002E-4</v>
      </c>
      <c r="Y131" s="172">
        <f>X131*K131</f>
        <v>0.72065000000000001</v>
      </c>
      <c r="Z131" s="172">
        <v>0</v>
      </c>
      <c r="AA131" s="173">
        <f>Z131*K131</f>
        <v>0</v>
      </c>
      <c r="AR131" s="18" t="s">
        <v>168</v>
      </c>
      <c r="AT131" s="18" t="s">
        <v>164</v>
      </c>
      <c r="AU131" s="18" t="s">
        <v>142</v>
      </c>
      <c r="AY131" s="18" t="s">
        <v>163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8" t="s">
        <v>142</v>
      </c>
      <c r="BK131" s="174">
        <f>ROUND(L131*K131,3)</f>
        <v>0</v>
      </c>
      <c r="BL131" s="18" t="s">
        <v>168</v>
      </c>
      <c r="BM131" s="18" t="s">
        <v>177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178</v>
      </c>
      <c r="F132" s="251" t="s">
        <v>179</v>
      </c>
      <c r="G132" s="251"/>
      <c r="H132" s="251"/>
      <c r="I132" s="251"/>
      <c r="J132" s="168" t="s">
        <v>167</v>
      </c>
      <c r="K132" s="169">
        <v>1015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0.10373</v>
      </c>
      <c r="Y132" s="172">
        <f>X132*K132</f>
        <v>105.28595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180</v>
      </c>
    </row>
    <row r="133" spans="2:65" s="9" customFormat="1" ht="29.85" customHeight="1">
      <c r="B133" s="155"/>
      <c r="C133" s="156"/>
      <c r="D133" s="165" t="s">
        <v>136</v>
      </c>
      <c r="E133" s="165"/>
      <c r="F133" s="165"/>
      <c r="G133" s="165"/>
      <c r="H133" s="165"/>
      <c r="I133" s="165"/>
      <c r="J133" s="165"/>
      <c r="K133" s="165"/>
      <c r="L133" s="165"/>
      <c r="M133" s="165"/>
      <c r="N133" s="261">
        <f>BK133</f>
        <v>0</v>
      </c>
      <c r="O133" s="262"/>
      <c r="P133" s="262"/>
      <c r="Q133" s="262"/>
      <c r="R133" s="158"/>
      <c r="T133" s="159"/>
      <c r="U133" s="156"/>
      <c r="V133" s="156"/>
      <c r="W133" s="160">
        <f>SUM(W134:W137)</f>
        <v>0</v>
      </c>
      <c r="X133" s="156"/>
      <c r="Y133" s="160">
        <f>SUM(Y134:Y137)</f>
        <v>194.879749</v>
      </c>
      <c r="Z133" s="156"/>
      <c r="AA133" s="161">
        <f>SUM(AA134:AA137)</f>
        <v>0</v>
      </c>
      <c r="AR133" s="162" t="s">
        <v>84</v>
      </c>
      <c r="AT133" s="163" t="s">
        <v>75</v>
      </c>
      <c r="AU133" s="163" t="s">
        <v>84</v>
      </c>
      <c r="AY133" s="162" t="s">
        <v>163</v>
      </c>
      <c r="BK133" s="164">
        <f>SUM(BK134:BK137)</f>
        <v>0</v>
      </c>
    </row>
    <row r="134" spans="2:65" s="1" customFormat="1" ht="38.25" customHeight="1">
      <c r="B134" s="34"/>
      <c r="C134" s="166" t="s">
        <v>170</v>
      </c>
      <c r="D134" s="166" t="s">
        <v>164</v>
      </c>
      <c r="E134" s="167" t="s">
        <v>210</v>
      </c>
      <c r="F134" s="251" t="s">
        <v>211</v>
      </c>
      <c r="G134" s="251"/>
      <c r="H134" s="251"/>
      <c r="I134" s="251"/>
      <c r="J134" s="168" t="s">
        <v>195</v>
      </c>
      <c r="K134" s="169">
        <v>475</v>
      </c>
      <c r="L134" s="252">
        <v>0</v>
      </c>
      <c r="M134" s="253"/>
      <c r="N134" s="254">
        <f>ROUND(L134*K134,3)</f>
        <v>0</v>
      </c>
      <c r="O134" s="254"/>
      <c r="P134" s="254"/>
      <c r="Q134" s="254"/>
      <c r="R134" s="36"/>
      <c r="T134" s="171" t="s">
        <v>20</v>
      </c>
      <c r="U134" s="43" t="s">
        <v>43</v>
      </c>
      <c r="V134" s="35"/>
      <c r="W134" s="172">
        <f>V134*K134</f>
        <v>0</v>
      </c>
      <c r="X134" s="172">
        <v>0.16453000000000001</v>
      </c>
      <c r="Y134" s="172">
        <f>X134*K134</f>
        <v>78.151750000000007</v>
      </c>
      <c r="Z134" s="172">
        <v>0</v>
      </c>
      <c r="AA134" s="173">
        <f>Z134*K134</f>
        <v>0</v>
      </c>
      <c r="AR134" s="18" t="s">
        <v>168</v>
      </c>
      <c r="AT134" s="18" t="s">
        <v>164</v>
      </c>
      <c r="AU134" s="18" t="s">
        <v>142</v>
      </c>
      <c r="AY134" s="18" t="s">
        <v>163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ROUND(L134*K134,3)</f>
        <v>0</v>
      </c>
      <c r="BL134" s="18" t="s">
        <v>168</v>
      </c>
      <c r="BM134" s="18" t="s">
        <v>212</v>
      </c>
    </row>
    <row r="135" spans="2:65" s="1" customFormat="1" ht="25.5" customHeight="1">
      <c r="B135" s="34"/>
      <c r="C135" s="179" t="s">
        <v>213</v>
      </c>
      <c r="D135" s="179" t="s">
        <v>214</v>
      </c>
      <c r="E135" s="180" t="s">
        <v>215</v>
      </c>
      <c r="F135" s="266" t="s">
        <v>216</v>
      </c>
      <c r="G135" s="266"/>
      <c r="H135" s="266"/>
      <c r="I135" s="266"/>
      <c r="J135" s="181" t="s">
        <v>217</v>
      </c>
      <c r="K135" s="182">
        <v>479.75</v>
      </c>
      <c r="L135" s="267">
        <v>0</v>
      </c>
      <c r="M135" s="268"/>
      <c r="N135" s="269">
        <f>ROUND(L135*K135,3)</f>
        <v>0</v>
      </c>
      <c r="O135" s="254"/>
      <c r="P135" s="254"/>
      <c r="Q135" s="254"/>
      <c r="R135" s="36"/>
      <c r="T135" s="171" t="s">
        <v>20</v>
      </c>
      <c r="U135" s="43" t="s">
        <v>43</v>
      </c>
      <c r="V135" s="35"/>
      <c r="W135" s="172">
        <f>V135*K135</f>
        <v>0</v>
      </c>
      <c r="X135" s="172">
        <v>4.8000000000000001E-2</v>
      </c>
      <c r="Y135" s="172">
        <f>X135*K135</f>
        <v>23.028000000000002</v>
      </c>
      <c r="Z135" s="172">
        <v>0</v>
      </c>
      <c r="AA135" s="173">
        <f>Z135*K135</f>
        <v>0</v>
      </c>
      <c r="AR135" s="18" t="s">
        <v>186</v>
      </c>
      <c r="AT135" s="18" t="s">
        <v>214</v>
      </c>
      <c r="AU135" s="18" t="s">
        <v>142</v>
      </c>
      <c r="AY135" s="18" t="s">
        <v>163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ROUND(L135*K135,3)</f>
        <v>0</v>
      </c>
      <c r="BL135" s="18" t="s">
        <v>168</v>
      </c>
      <c r="BM135" s="18" t="s">
        <v>218</v>
      </c>
    </row>
    <row r="136" spans="2:65" s="1" customFormat="1" ht="38.25" customHeight="1">
      <c r="B136" s="34"/>
      <c r="C136" s="166" t="s">
        <v>219</v>
      </c>
      <c r="D136" s="166" t="s">
        <v>164</v>
      </c>
      <c r="E136" s="167" t="s">
        <v>220</v>
      </c>
      <c r="F136" s="251" t="s">
        <v>221</v>
      </c>
      <c r="G136" s="251"/>
      <c r="H136" s="251"/>
      <c r="I136" s="251"/>
      <c r="J136" s="168" t="s">
        <v>199</v>
      </c>
      <c r="K136" s="169">
        <v>42.3</v>
      </c>
      <c r="L136" s="252">
        <v>0</v>
      </c>
      <c r="M136" s="253"/>
      <c r="N136" s="254">
        <f>ROUND(L136*K136,3)</f>
        <v>0</v>
      </c>
      <c r="O136" s="254"/>
      <c r="P136" s="254"/>
      <c r="Q136" s="254"/>
      <c r="R136" s="36"/>
      <c r="T136" s="171" t="s">
        <v>20</v>
      </c>
      <c r="U136" s="43" t="s">
        <v>43</v>
      </c>
      <c r="V136" s="35"/>
      <c r="W136" s="172">
        <f>V136*K136</f>
        <v>0</v>
      </c>
      <c r="X136" s="172">
        <v>2.2151299999999998</v>
      </c>
      <c r="Y136" s="172">
        <f>X136*K136</f>
        <v>93.699998999999991</v>
      </c>
      <c r="Z136" s="172">
        <v>0</v>
      </c>
      <c r="AA136" s="173">
        <f>Z136*K136</f>
        <v>0</v>
      </c>
      <c r="AR136" s="18" t="s">
        <v>168</v>
      </c>
      <c r="AT136" s="18" t="s">
        <v>164</v>
      </c>
      <c r="AU136" s="18" t="s">
        <v>142</v>
      </c>
      <c r="AY136" s="18" t="s">
        <v>163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ROUND(L136*K136,3)</f>
        <v>0</v>
      </c>
      <c r="BL136" s="18" t="s">
        <v>168</v>
      </c>
      <c r="BM136" s="18" t="s">
        <v>222</v>
      </c>
    </row>
    <row r="137" spans="2:65" s="1" customFormat="1" ht="51" customHeight="1">
      <c r="B137" s="34"/>
      <c r="C137" s="166" t="s">
        <v>223</v>
      </c>
      <c r="D137" s="166" t="s">
        <v>164</v>
      </c>
      <c r="E137" s="167" t="s">
        <v>182</v>
      </c>
      <c r="F137" s="251" t="s">
        <v>224</v>
      </c>
      <c r="G137" s="251"/>
      <c r="H137" s="251"/>
      <c r="I137" s="251"/>
      <c r="J137" s="168" t="s">
        <v>184</v>
      </c>
      <c r="K137" s="169">
        <v>197.05500000000001</v>
      </c>
      <c r="L137" s="252">
        <v>0</v>
      </c>
      <c r="M137" s="253"/>
      <c r="N137" s="254">
        <f>ROUND(L137*K137,3)</f>
        <v>0</v>
      </c>
      <c r="O137" s="254"/>
      <c r="P137" s="254"/>
      <c r="Q137" s="254"/>
      <c r="R137" s="36"/>
      <c r="T137" s="171" t="s">
        <v>20</v>
      </c>
      <c r="U137" s="43" t="s">
        <v>43</v>
      </c>
      <c r="V137" s="35"/>
      <c r="W137" s="172">
        <f>V137*K137</f>
        <v>0</v>
      </c>
      <c r="X137" s="172">
        <v>0</v>
      </c>
      <c r="Y137" s="172">
        <f>X137*K137</f>
        <v>0</v>
      </c>
      <c r="Z137" s="172">
        <v>0</v>
      </c>
      <c r="AA137" s="173">
        <f>Z137*K137</f>
        <v>0</v>
      </c>
      <c r="AR137" s="18" t="s">
        <v>168</v>
      </c>
      <c r="AT137" s="18" t="s">
        <v>164</v>
      </c>
      <c r="AU137" s="18" t="s">
        <v>142</v>
      </c>
      <c r="AY137" s="18" t="s">
        <v>163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ROUND(L137*K137,3)</f>
        <v>0</v>
      </c>
      <c r="BL137" s="18" t="s">
        <v>168</v>
      </c>
      <c r="BM137" s="18" t="s">
        <v>185</v>
      </c>
    </row>
    <row r="138" spans="2:65" s="9" customFormat="1" ht="29.85" customHeight="1">
      <c r="B138" s="155"/>
      <c r="C138" s="156"/>
      <c r="D138" s="165" t="s">
        <v>137</v>
      </c>
      <c r="E138" s="165"/>
      <c r="F138" s="165"/>
      <c r="G138" s="165"/>
      <c r="H138" s="165"/>
      <c r="I138" s="165"/>
      <c r="J138" s="165"/>
      <c r="K138" s="165"/>
      <c r="L138" s="165"/>
      <c r="M138" s="165"/>
      <c r="N138" s="261">
        <f>BK138</f>
        <v>0</v>
      </c>
      <c r="O138" s="262"/>
      <c r="P138" s="262"/>
      <c r="Q138" s="262"/>
      <c r="R138" s="158"/>
      <c r="T138" s="159"/>
      <c r="U138" s="156"/>
      <c r="V138" s="156"/>
      <c r="W138" s="160">
        <f>W139</f>
        <v>0</v>
      </c>
      <c r="X138" s="156"/>
      <c r="Y138" s="160">
        <f>Y139</f>
        <v>0</v>
      </c>
      <c r="Z138" s="156"/>
      <c r="AA138" s="161">
        <f>AA139</f>
        <v>0</v>
      </c>
      <c r="AR138" s="162" t="s">
        <v>84</v>
      </c>
      <c r="AT138" s="163" t="s">
        <v>75</v>
      </c>
      <c r="AU138" s="163" t="s">
        <v>84</v>
      </c>
      <c r="AY138" s="162" t="s">
        <v>163</v>
      </c>
      <c r="BK138" s="164">
        <f>BK139</f>
        <v>0</v>
      </c>
    </row>
    <row r="139" spans="2:65" s="1" customFormat="1" ht="38.25" customHeight="1">
      <c r="B139" s="34"/>
      <c r="C139" s="166" t="s">
        <v>225</v>
      </c>
      <c r="D139" s="166" t="s">
        <v>164</v>
      </c>
      <c r="E139" s="167" t="s">
        <v>187</v>
      </c>
      <c r="F139" s="251" t="s">
        <v>188</v>
      </c>
      <c r="G139" s="251"/>
      <c r="H139" s="251"/>
      <c r="I139" s="251"/>
      <c r="J139" s="168" t="s">
        <v>184</v>
      </c>
      <c r="K139" s="169">
        <v>356.41699999999997</v>
      </c>
      <c r="L139" s="252">
        <v>0</v>
      </c>
      <c r="M139" s="253"/>
      <c r="N139" s="254">
        <f>ROUND(L139*K139,3)</f>
        <v>0</v>
      </c>
      <c r="O139" s="254"/>
      <c r="P139" s="254"/>
      <c r="Q139" s="254"/>
      <c r="R139" s="36"/>
      <c r="T139" s="171" t="s">
        <v>20</v>
      </c>
      <c r="U139" s="43" t="s">
        <v>43</v>
      </c>
      <c r="V139" s="35"/>
      <c r="W139" s="172">
        <f>V139*K139</f>
        <v>0</v>
      </c>
      <c r="X139" s="172">
        <v>0</v>
      </c>
      <c r="Y139" s="172">
        <f>X139*K139</f>
        <v>0</v>
      </c>
      <c r="Z139" s="172">
        <v>0</v>
      </c>
      <c r="AA139" s="173">
        <f>Z139*K139</f>
        <v>0</v>
      </c>
      <c r="AR139" s="18" t="s">
        <v>168</v>
      </c>
      <c r="AT139" s="18" t="s">
        <v>164</v>
      </c>
      <c r="AU139" s="18" t="s">
        <v>142</v>
      </c>
      <c r="AY139" s="18" t="s">
        <v>163</v>
      </c>
      <c r="BE139" s="109">
        <f>IF(U139="základná",N139,0)</f>
        <v>0</v>
      </c>
      <c r="BF139" s="109">
        <f>IF(U139="znížená",N139,0)</f>
        <v>0</v>
      </c>
      <c r="BG139" s="109">
        <f>IF(U139="zákl. prenesená",N139,0)</f>
        <v>0</v>
      </c>
      <c r="BH139" s="109">
        <f>IF(U139="zníž. prenesená",N139,0)</f>
        <v>0</v>
      </c>
      <c r="BI139" s="109">
        <f>IF(U139="nulová",N139,0)</f>
        <v>0</v>
      </c>
      <c r="BJ139" s="18" t="s">
        <v>142</v>
      </c>
      <c r="BK139" s="174">
        <f>ROUND(L139*K139,3)</f>
        <v>0</v>
      </c>
      <c r="BL139" s="18" t="s">
        <v>168</v>
      </c>
      <c r="BM139" s="18" t="s">
        <v>189</v>
      </c>
    </row>
    <row r="140" spans="2:65" s="1" customFormat="1" ht="49.9" customHeight="1">
      <c r="B140" s="34"/>
      <c r="C140" s="35"/>
      <c r="D140" s="157" t="s">
        <v>190</v>
      </c>
      <c r="E140" s="35"/>
      <c r="F140" s="35"/>
      <c r="G140" s="35"/>
      <c r="H140" s="35"/>
      <c r="I140" s="35"/>
      <c r="J140" s="35"/>
      <c r="K140" s="35"/>
      <c r="L140" s="35"/>
      <c r="M140" s="35"/>
      <c r="N140" s="263">
        <f t="shared" ref="N140:N145" si="5">BK140</f>
        <v>0</v>
      </c>
      <c r="O140" s="264"/>
      <c r="P140" s="264"/>
      <c r="Q140" s="264"/>
      <c r="R140" s="36"/>
      <c r="T140" s="142"/>
      <c r="U140" s="35"/>
      <c r="V140" s="35"/>
      <c r="W140" s="35"/>
      <c r="X140" s="35"/>
      <c r="Y140" s="35"/>
      <c r="Z140" s="35"/>
      <c r="AA140" s="77"/>
      <c r="AT140" s="18" t="s">
        <v>75</v>
      </c>
      <c r="AU140" s="18" t="s">
        <v>76</v>
      </c>
      <c r="AY140" s="18" t="s">
        <v>191</v>
      </c>
      <c r="BK140" s="174">
        <f>SUM(BK141:BK145)</f>
        <v>0</v>
      </c>
    </row>
    <row r="141" spans="2:65" s="1" customFormat="1" ht="22.35" customHeight="1">
      <c r="B141" s="34"/>
      <c r="C141" s="175" t="s">
        <v>20</v>
      </c>
      <c r="D141" s="175" t="s">
        <v>164</v>
      </c>
      <c r="E141" s="176" t="s">
        <v>20</v>
      </c>
      <c r="F141" s="255" t="s">
        <v>20</v>
      </c>
      <c r="G141" s="255"/>
      <c r="H141" s="255"/>
      <c r="I141" s="255"/>
      <c r="J141" s="177" t="s">
        <v>20</v>
      </c>
      <c r="K141" s="170"/>
      <c r="L141" s="252"/>
      <c r="M141" s="254"/>
      <c r="N141" s="254">
        <f t="shared" si="5"/>
        <v>0</v>
      </c>
      <c r="O141" s="254"/>
      <c r="P141" s="254"/>
      <c r="Q141" s="254"/>
      <c r="R141" s="36"/>
      <c r="T141" s="171" t="s">
        <v>20</v>
      </c>
      <c r="U141" s="178" t="s">
        <v>43</v>
      </c>
      <c r="V141" s="35"/>
      <c r="W141" s="35"/>
      <c r="X141" s="35"/>
      <c r="Y141" s="35"/>
      <c r="Z141" s="35"/>
      <c r="AA141" s="77"/>
      <c r="AT141" s="18" t="s">
        <v>191</v>
      </c>
      <c r="AU141" s="18" t="s">
        <v>84</v>
      </c>
      <c r="AY141" s="18" t="s">
        <v>191</v>
      </c>
      <c r="BE141" s="109">
        <f>IF(U141="základná",N141,0)</f>
        <v>0</v>
      </c>
      <c r="BF141" s="109">
        <f>IF(U141="znížená",N141,0)</f>
        <v>0</v>
      </c>
      <c r="BG141" s="109">
        <f>IF(U141="zákl. prenesená",N141,0)</f>
        <v>0</v>
      </c>
      <c r="BH141" s="109">
        <f>IF(U141="zníž. prenesená",N141,0)</f>
        <v>0</v>
      </c>
      <c r="BI141" s="109">
        <f>IF(U141="nulová",N141,0)</f>
        <v>0</v>
      </c>
      <c r="BJ141" s="18" t="s">
        <v>142</v>
      </c>
      <c r="BK141" s="174">
        <f>L141*K141</f>
        <v>0</v>
      </c>
    </row>
    <row r="142" spans="2:65" s="1" customFormat="1" ht="22.35" customHeight="1">
      <c r="B142" s="34"/>
      <c r="C142" s="175" t="s">
        <v>20</v>
      </c>
      <c r="D142" s="175" t="s">
        <v>164</v>
      </c>
      <c r="E142" s="176" t="s">
        <v>20</v>
      </c>
      <c r="F142" s="255" t="s">
        <v>20</v>
      </c>
      <c r="G142" s="255"/>
      <c r="H142" s="255"/>
      <c r="I142" s="255"/>
      <c r="J142" s="177" t="s">
        <v>20</v>
      </c>
      <c r="K142" s="170"/>
      <c r="L142" s="252"/>
      <c r="M142" s="254"/>
      <c r="N142" s="254">
        <f t="shared" si="5"/>
        <v>0</v>
      </c>
      <c r="O142" s="254"/>
      <c r="P142" s="254"/>
      <c r="Q142" s="254"/>
      <c r="R142" s="36"/>
      <c r="T142" s="171" t="s">
        <v>20</v>
      </c>
      <c r="U142" s="178" t="s">
        <v>43</v>
      </c>
      <c r="V142" s="35"/>
      <c r="W142" s="35"/>
      <c r="X142" s="35"/>
      <c r="Y142" s="35"/>
      <c r="Z142" s="35"/>
      <c r="AA142" s="77"/>
      <c r="AT142" s="18" t="s">
        <v>191</v>
      </c>
      <c r="AU142" s="18" t="s">
        <v>84</v>
      </c>
      <c r="AY142" s="18" t="s">
        <v>191</v>
      </c>
      <c r="BE142" s="109">
        <f>IF(U142="základná",N142,0)</f>
        <v>0</v>
      </c>
      <c r="BF142" s="109">
        <f>IF(U142="znížená",N142,0)</f>
        <v>0</v>
      </c>
      <c r="BG142" s="109">
        <f>IF(U142="zákl. prenesená",N142,0)</f>
        <v>0</v>
      </c>
      <c r="BH142" s="109">
        <f>IF(U142="zníž. prenesená",N142,0)</f>
        <v>0</v>
      </c>
      <c r="BI142" s="109">
        <f>IF(U142="nulová",N142,0)</f>
        <v>0</v>
      </c>
      <c r="BJ142" s="18" t="s">
        <v>142</v>
      </c>
      <c r="BK142" s="174">
        <f>L142*K142</f>
        <v>0</v>
      </c>
    </row>
    <row r="143" spans="2:65" s="1" customFormat="1" ht="22.35" customHeight="1">
      <c r="B143" s="34"/>
      <c r="C143" s="175" t="s">
        <v>20</v>
      </c>
      <c r="D143" s="175" t="s">
        <v>164</v>
      </c>
      <c r="E143" s="176" t="s">
        <v>20</v>
      </c>
      <c r="F143" s="255" t="s">
        <v>20</v>
      </c>
      <c r="G143" s="255"/>
      <c r="H143" s="255"/>
      <c r="I143" s="255"/>
      <c r="J143" s="177" t="s">
        <v>20</v>
      </c>
      <c r="K143" s="170"/>
      <c r="L143" s="252"/>
      <c r="M143" s="254"/>
      <c r="N143" s="254">
        <f t="shared" si="5"/>
        <v>0</v>
      </c>
      <c r="O143" s="254"/>
      <c r="P143" s="254"/>
      <c r="Q143" s="254"/>
      <c r="R143" s="36"/>
      <c r="T143" s="171" t="s">
        <v>20</v>
      </c>
      <c r="U143" s="178" t="s">
        <v>43</v>
      </c>
      <c r="V143" s="35"/>
      <c r="W143" s="35"/>
      <c r="X143" s="35"/>
      <c r="Y143" s="35"/>
      <c r="Z143" s="35"/>
      <c r="AA143" s="77"/>
      <c r="AT143" s="18" t="s">
        <v>191</v>
      </c>
      <c r="AU143" s="18" t="s">
        <v>84</v>
      </c>
      <c r="AY143" s="18" t="s">
        <v>191</v>
      </c>
      <c r="BE143" s="109">
        <f>IF(U143="základná",N143,0)</f>
        <v>0</v>
      </c>
      <c r="BF143" s="109">
        <f>IF(U143="znížená",N143,0)</f>
        <v>0</v>
      </c>
      <c r="BG143" s="109">
        <f>IF(U143="zákl. prenesená",N143,0)</f>
        <v>0</v>
      </c>
      <c r="BH143" s="109">
        <f>IF(U143="zníž. prenesená",N143,0)</f>
        <v>0</v>
      </c>
      <c r="BI143" s="109">
        <f>IF(U143="nulová",N143,0)</f>
        <v>0</v>
      </c>
      <c r="BJ143" s="18" t="s">
        <v>142</v>
      </c>
      <c r="BK143" s="174">
        <f>L143*K143</f>
        <v>0</v>
      </c>
    </row>
    <row r="144" spans="2:65" s="1" customFormat="1" ht="22.35" customHeight="1">
      <c r="B144" s="34"/>
      <c r="C144" s="175" t="s">
        <v>20</v>
      </c>
      <c r="D144" s="175" t="s">
        <v>164</v>
      </c>
      <c r="E144" s="176" t="s">
        <v>20</v>
      </c>
      <c r="F144" s="255" t="s">
        <v>20</v>
      </c>
      <c r="G144" s="255"/>
      <c r="H144" s="255"/>
      <c r="I144" s="255"/>
      <c r="J144" s="177" t="s">
        <v>20</v>
      </c>
      <c r="K144" s="170"/>
      <c r="L144" s="252"/>
      <c r="M144" s="254"/>
      <c r="N144" s="254">
        <f t="shared" si="5"/>
        <v>0</v>
      </c>
      <c r="O144" s="254"/>
      <c r="P144" s="254"/>
      <c r="Q144" s="254"/>
      <c r="R144" s="36"/>
      <c r="T144" s="171" t="s">
        <v>20</v>
      </c>
      <c r="U144" s="178" t="s">
        <v>43</v>
      </c>
      <c r="V144" s="35"/>
      <c r="W144" s="35"/>
      <c r="X144" s="35"/>
      <c r="Y144" s="35"/>
      <c r="Z144" s="35"/>
      <c r="AA144" s="77"/>
      <c r="AT144" s="18" t="s">
        <v>191</v>
      </c>
      <c r="AU144" s="18" t="s">
        <v>84</v>
      </c>
      <c r="AY144" s="18" t="s">
        <v>191</v>
      </c>
      <c r="BE144" s="109">
        <f>IF(U144="základná",N144,0)</f>
        <v>0</v>
      </c>
      <c r="BF144" s="109">
        <f>IF(U144="znížená",N144,0)</f>
        <v>0</v>
      </c>
      <c r="BG144" s="109">
        <f>IF(U144="zákl. prenesená",N144,0)</f>
        <v>0</v>
      </c>
      <c r="BH144" s="109">
        <f>IF(U144="zníž. prenesená",N144,0)</f>
        <v>0</v>
      </c>
      <c r="BI144" s="109">
        <f>IF(U144="nulová",N144,0)</f>
        <v>0</v>
      </c>
      <c r="BJ144" s="18" t="s">
        <v>142</v>
      </c>
      <c r="BK144" s="174">
        <f>L144*K144</f>
        <v>0</v>
      </c>
    </row>
    <row r="145" spans="2:63" s="1" customFormat="1" ht="22.35" customHeight="1">
      <c r="B145" s="34"/>
      <c r="C145" s="175" t="s">
        <v>20</v>
      </c>
      <c r="D145" s="175" t="s">
        <v>164</v>
      </c>
      <c r="E145" s="176" t="s">
        <v>20</v>
      </c>
      <c r="F145" s="255" t="s">
        <v>20</v>
      </c>
      <c r="G145" s="255"/>
      <c r="H145" s="255"/>
      <c r="I145" s="255"/>
      <c r="J145" s="177" t="s">
        <v>20</v>
      </c>
      <c r="K145" s="170"/>
      <c r="L145" s="252"/>
      <c r="M145" s="254"/>
      <c r="N145" s="254">
        <f t="shared" si="5"/>
        <v>0</v>
      </c>
      <c r="O145" s="254"/>
      <c r="P145" s="254"/>
      <c r="Q145" s="254"/>
      <c r="R145" s="36"/>
      <c r="T145" s="171" t="s">
        <v>20</v>
      </c>
      <c r="U145" s="178" t="s">
        <v>43</v>
      </c>
      <c r="V145" s="55"/>
      <c r="W145" s="55"/>
      <c r="X145" s="55"/>
      <c r="Y145" s="55"/>
      <c r="Z145" s="55"/>
      <c r="AA145" s="57"/>
      <c r="AT145" s="18" t="s">
        <v>191</v>
      </c>
      <c r="AU145" s="18" t="s">
        <v>84</v>
      </c>
      <c r="AY145" s="18" t="s">
        <v>191</v>
      </c>
      <c r="BE145" s="109">
        <f>IF(U145="základná",N145,0)</f>
        <v>0</v>
      </c>
      <c r="BF145" s="109">
        <f>IF(U145="znížená",N145,0)</f>
        <v>0</v>
      </c>
      <c r="BG145" s="109">
        <f>IF(U145="zákl. prenesená",N145,0)</f>
        <v>0</v>
      </c>
      <c r="BH145" s="109">
        <f>IF(U145="zníž. prenesená",N145,0)</f>
        <v>0</v>
      </c>
      <c r="BI145" s="109">
        <f>IF(U145="nulová",N145,0)</f>
        <v>0</v>
      </c>
      <c r="BJ145" s="18" t="s">
        <v>142</v>
      </c>
      <c r="BK145" s="174">
        <f>L145*K145</f>
        <v>0</v>
      </c>
    </row>
    <row r="146" spans="2:63" s="1" customFormat="1" ht="6.95" customHeight="1">
      <c r="B146" s="58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60"/>
    </row>
  </sheetData>
  <sheetProtection algorithmName="SHA-512" hashValue="FrqgHXUDXIF/rlz6K9zn3Cbv2H5VPdCHdUBI/1XTA5DuLDnJdBwv3cXo1l0p6HjceEeS/ERksRi/qaAwlvlCBw==" saltValue="uJKIOQwOZuIhT2Svt6mPje70kafpN9QmK9RWniAPaUZH65yS4/ckqGpTptHkPPNqspO0M0Si1eIbyKPHNxycwg==" spinCount="10" sheet="1" objects="1" scenarios="1" formatColumns="0" formatRows="0"/>
  <mergeCells count="129">
    <mergeCell ref="N121:Q121"/>
    <mergeCell ref="N122:Q122"/>
    <mergeCell ref="N123:Q123"/>
    <mergeCell ref="N129:Q129"/>
    <mergeCell ref="N133:Q133"/>
    <mergeCell ref="N138:Q138"/>
    <mergeCell ref="N140:Q140"/>
    <mergeCell ref="H1:K1"/>
    <mergeCell ref="S2:AC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39:I139"/>
    <mergeCell ref="L139:M139"/>
    <mergeCell ref="N139:Q139"/>
    <mergeCell ref="F141:I141"/>
    <mergeCell ref="L141:M141"/>
    <mergeCell ref="N141:Q141"/>
    <mergeCell ref="F142:I142"/>
    <mergeCell ref="L142:M142"/>
    <mergeCell ref="N142:Q142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27:I127"/>
    <mergeCell ref="L127:M127"/>
    <mergeCell ref="N127:Q127"/>
    <mergeCell ref="F128:I128"/>
    <mergeCell ref="L128:M128"/>
    <mergeCell ref="N128:Q128"/>
    <mergeCell ref="F130:I130"/>
    <mergeCell ref="L130:M130"/>
    <mergeCell ref="N130:Q130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41:D146">
      <formula1>"K, M"</formula1>
    </dataValidation>
    <dataValidation type="list" allowBlank="1" showInputMessage="1" showErrorMessage="1" error="Povolené sú hodnoty základná, znížená, nulová." sqref="U141:U146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workbookViewId="0">
      <pane ySplit="1" topLeftCell="A136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91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226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03 - Chodník trasa C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03 - Chodník trasa C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302.55564999999996</v>
      </c>
      <c r="Z121" s="50"/>
      <c r="AA121" s="153">
        <f>AA122+AA133</f>
        <v>200.66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302.55564999999996</v>
      </c>
      <c r="Z122" s="156"/>
      <c r="AA122" s="161">
        <f>AA123+AA125+AA129+AA131</f>
        <v>200.66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9.1008000000000013</v>
      </c>
      <c r="Z123" s="156"/>
      <c r="AA123" s="161">
        <f>AA124</f>
        <v>200.66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1580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9.1008000000000013</v>
      </c>
      <c r="Z124" s="172">
        <v>0.127</v>
      </c>
      <c r="AA124" s="173">
        <f>Z124*K124</f>
        <v>200.66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293.45484999999996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213</v>
      </c>
      <c r="D126" s="166" t="s">
        <v>164</v>
      </c>
      <c r="E126" s="167" t="s">
        <v>227</v>
      </c>
      <c r="F126" s="251" t="s">
        <v>228</v>
      </c>
      <c r="G126" s="251"/>
      <c r="H126" s="251"/>
      <c r="I126" s="251"/>
      <c r="J126" s="168" t="s">
        <v>167</v>
      </c>
      <c r="K126" s="169">
        <v>1653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7.3120000000000004E-2</v>
      </c>
      <c r="Y126" s="172">
        <f>X126*K126</f>
        <v>120.86736000000001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229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1580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1.1218000000000001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1653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171.46569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224</v>
      </c>
      <c r="G130" s="251"/>
      <c r="H130" s="251"/>
      <c r="I130" s="251"/>
      <c r="J130" s="168" t="s">
        <v>184</v>
      </c>
      <c r="K130" s="169">
        <v>200.66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302.55599999999998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1B1YCc5TrQXZuDWe8QIemqA1GMfo74c9DGhoOIjQSBs2dAwY067s14nGoKaW/MIXcwa+uMbZ7m1zxaMKGABEjQ==" saltValue="1RVhT5i3vT43kZ3wB2yKKcvouDSDHLU1KlW54qT+EXMqH7sNuqVn07ez++eL7uqpx3XnUyXCMS3ueD/68oJQxQ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workbookViewId="0">
      <pane ySplit="1" topLeftCell="A151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94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230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04 - Chodník trasa D1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04 - Chodník trasa D1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101.06886</v>
      </c>
      <c r="Z121" s="50"/>
      <c r="AA121" s="153">
        <f>AA122+AA133</f>
        <v>3.048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101.06886</v>
      </c>
      <c r="Z122" s="156"/>
      <c r="AA122" s="161">
        <f>AA123+AA125+AA129+AA131</f>
        <v>3.048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0.13824</v>
      </c>
      <c r="Z123" s="156"/>
      <c r="AA123" s="161">
        <f>AA124</f>
        <v>3.048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24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0.13824</v>
      </c>
      <c r="Z124" s="172">
        <v>0.127</v>
      </c>
      <c r="AA124" s="173">
        <f>Z124*K124</f>
        <v>3.048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100.93062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170</v>
      </c>
      <c r="D126" s="166" t="s">
        <v>164</v>
      </c>
      <c r="E126" s="167" t="s">
        <v>171</v>
      </c>
      <c r="F126" s="251" t="s">
        <v>172</v>
      </c>
      <c r="G126" s="251"/>
      <c r="H126" s="251"/>
      <c r="I126" s="251"/>
      <c r="J126" s="168" t="s">
        <v>167</v>
      </c>
      <c r="K126" s="169">
        <v>658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4.895E-2</v>
      </c>
      <c r="Y126" s="172">
        <f>X126*K126</f>
        <v>32.209099999999999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231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658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0.46718000000000004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658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68.254339999999999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224</v>
      </c>
      <c r="G130" s="251"/>
      <c r="H130" s="251"/>
      <c r="I130" s="251"/>
      <c r="J130" s="168" t="s">
        <v>184</v>
      </c>
      <c r="K130" s="169">
        <v>3.048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101.069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vApMXWyBKPH3elhXTILp4HVNNX5v2i9BrFl1Qx+DT3k3n6Gzk7RV4PkWTTiuybL/Lti6cvfiVLZxtJ0wuaaBeQ==" saltValue="+kJzZbFVLbPZuCW9LNtYqOS5QWJaU98KT3jcrg7rmgcIEt+aBnaqrAWlmv9CKpr0kolc2edvVdd/0gTbyxV6mg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topLeftCell="I1" workbookViewId="0">
      <pane ySplit="1" topLeftCell="A37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97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232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05 - Chodník trasa D2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05 - Chodník trasa D2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83.820059999999998</v>
      </c>
      <c r="Z121" s="50"/>
      <c r="AA121" s="153">
        <f>AA122+AA133</f>
        <v>1.524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83.820059999999998</v>
      </c>
      <c r="Z122" s="156"/>
      <c r="AA122" s="161">
        <f>AA123+AA125+AA129+AA131</f>
        <v>1.524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6.9120000000000001E-2</v>
      </c>
      <c r="Z123" s="156"/>
      <c r="AA123" s="161">
        <f>AA124</f>
        <v>1.524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12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6.9120000000000001E-2</v>
      </c>
      <c r="Z124" s="172">
        <v>0.127</v>
      </c>
      <c r="AA124" s="173">
        <f>Z124*K124</f>
        <v>1.524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83.75094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170</v>
      </c>
      <c r="D126" s="166" t="s">
        <v>164</v>
      </c>
      <c r="E126" s="167" t="s">
        <v>171</v>
      </c>
      <c r="F126" s="251" t="s">
        <v>172</v>
      </c>
      <c r="G126" s="251"/>
      <c r="H126" s="251"/>
      <c r="I126" s="251"/>
      <c r="J126" s="168" t="s">
        <v>167</v>
      </c>
      <c r="K126" s="169">
        <v>546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4.895E-2</v>
      </c>
      <c r="Y126" s="172">
        <f>X126*K126</f>
        <v>26.726700000000001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233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546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0.38766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546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56.636580000000002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224</v>
      </c>
      <c r="G130" s="251"/>
      <c r="H130" s="251"/>
      <c r="I130" s="251"/>
      <c r="J130" s="168" t="s">
        <v>184</v>
      </c>
      <c r="K130" s="169">
        <v>1.524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83.82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A0UKYRdxQjq+XeZzjcaAS4n4oO94dK9NSlMpDaGKmDJuFh5VKESJaZH2/u1iMfB5phk/Z4QwEUCJxWmBWv8TgA==" saltValue="ErH5Jpg+ORygbTWHdzLx0CXcG1UQeOupHUDUr4AjcZ+xuwLncHoHQXtiICPULecFUYPmbeBUR6Dwc63dFTMmIg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2"/>
  <sheetViews>
    <sheetView showGridLines="0" workbookViewId="0">
      <pane ySplit="1" topLeftCell="A11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100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234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N94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ROUND((((SUM(BE94:BE101)+SUM(BE119:BE125))+SUM(BE127:BE131))),2)</f>
        <v>0</v>
      </c>
      <c r="I32" s="232"/>
      <c r="J32" s="232"/>
      <c r="K32" s="35"/>
      <c r="L32" s="35"/>
      <c r="M32" s="238">
        <f>ROUND(((ROUND((SUM(BE94:BE101)+SUM(BE119:BE125)), 2)*F32)+SUM(BE127:BE131)*F32),2)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ROUND((((SUM(BF94:BF101)+SUM(BF119:BF125))+SUM(BF127:BF131))),2)</f>
        <v>0</v>
      </c>
      <c r="I33" s="232"/>
      <c r="J33" s="232"/>
      <c r="K33" s="35"/>
      <c r="L33" s="35"/>
      <c r="M33" s="238">
        <f>ROUND(((ROUND((SUM(BF94:BF101)+SUM(BF119:BF125)), 2)*F33)+SUM(BF127:BF131)*F33),2)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ROUND((((SUM(BG94:BG101)+SUM(BG119:BG125))+SUM(BG127:BG131))),2)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ROUND((((SUM(BH94:BH101)+SUM(BH119:BH125))+SUM(BH127:BH131))),2)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ROUND((((SUM(BI94:BI101)+SUM(BI119:BI125))+SUM(BI127:BI131))),2)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06 - Chodník trasa E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65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65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65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65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65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65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N119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65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N120</f>
        <v>0</v>
      </c>
      <c r="O89" s="245"/>
      <c r="P89" s="245"/>
      <c r="Q89" s="245"/>
      <c r="R89" s="133"/>
      <c r="T89" s="134"/>
      <c r="U89" s="134"/>
    </row>
    <row r="90" spans="2:65" s="7" customFormat="1" ht="19.899999999999999" customHeight="1">
      <c r="B90" s="135"/>
      <c r="C90" s="136"/>
      <c r="D90" s="105" t="s">
        <v>135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N121</f>
        <v>0</v>
      </c>
      <c r="O90" s="246"/>
      <c r="P90" s="246"/>
      <c r="Q90" s="246"/>
      <c r="R90" s="137"/>
      <c r="T90" s="138"/>
      <c r="U90" s="138"/>
    </row>
    <row r="91" spans="2:65" s="7" customFormat="1" ht="19.899999999999999" customHeight="1">
      <c r="B91" s="135"/>
      <c r="C91" s="136"/>
      <c r="D91" s="105" t="s">
        <v>137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N124</f>
        <v>0</v>
      </c>
      <c r="O91" s="246"/>
      <c r="P91" s="246"/>
      <c r="Q91" s="246"/>
      <c r="R91" s="137"/>
      <c r="T91" s="138"/>
      <c r="U91" s="138"/>
    </row>
    <row r="92" spans="2:65" s="6" customFormat="1" ht="21.75" customHeight="1">
      <c r="B92" s="130"/>
      <c r="C92" s="131"/>
      <c r="D92" s="132" t="s">
        <v>138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47">
        <f>N126</f>
        <v>0</v>
      </c>
      <c r="O92" s="245"/>
      <c r="P92" s="245"/>
      <c r="Q92" s="245"/>
      <c r="R92" s="133"/>
      <c r="T92" s="134"/>
      <c r="U92" s="134"/>
    </row>
    <row r="93" spans="2:65" s="1" customFormat="1" ht="21.75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6"/>
      <c r="T93" s="128"/>
      <c r="U93" s="128"/>
    </row>
    <row r="94" spans="2:65" s="1" customFormat="1" ht="29.25" customHeight="1">
      <c r="B94" s="34"/>
      <c r="C94" s="129" t="s">
        <v>139</v>
      </c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243">
        <f>ROUND(N95+N96+N97+N98+N99+N100,2)</f>
        <v>0</v>
      </c>
      <c r="O94" s="248"/>
      <c r="P94" s="248"/>
      <c r="Q94" s="248"/>
      <c r="R94" s="36"/>
      <c r="T94" s="139"/>
      <c r="U94" s="140" t="s">
        <v>40</v>
      </c>
    </row>
    <row r="95" spans="2:65" s="1" customFormat="1" ht="18" customHeight="1">
      <c r="B95" s="34"/>
      <c r="C95" s="35"/>
      <c r="D95" s="223" t="s">
        <v>140</v>
      </c>
      <c r="E95" s="224"/>
      <c r="F95" s="224"/>
      <c r="G95" s="224"/>
      <c r="H95" s="224"/>
      <c r="I95" s="35"/>
      <c r="J95" s="35"/>
      <c r="K95" s="35"/>
      <c r="L95" s="35"/>
      <c r="M95" s="35"/>
      <c r="N95" s="221">
        <f>ROUND(N88*T95,2)</f>
        <v>0</v>
      </c>
      <c r="O95" s="222"/>
      <c r="P95" s="222"/>
      <c r="Q95" s="222"/>
      <c r="R95" s="36"/>
      <c r="S95" s="141"/>
      <c r="T95" s="142"/>
      <c r="U95" s="143" t="s">
        <v>43</v>
      </c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4" t="s">
        <v>141</v>
      </c>
      <c r="AZ95" s="141"/>
      <c r="BA95" s="141"/>
      <c r="BB95" s="141"/>
      <c r="BC95" s="141"/>
      <c r="BD95" s="141"/>
      <c r="BE95" s="145">
        <f t="shared" ref="BE95:BE100" si="0">IF(U95="základná",N95,0)</f>
        <v>0</v>
      </c>
      <c r="BF95" s="145">
        <f t="shared" ref="BF95:BF100" si="1">IF(U95="znížená",N95,0)</f>
        <v>0</v>
      </c>
      <c r="BG95" s="145">
        <f t="shared" ref="BG95:BG100" si="2">IF(U95="zákl. prenesená",N95,0)</f>
        <v>0</v>
      </c>
      <c r="BH95" s="145">
        <f t="shared" ref="BH95:BH100" si="3">IF(U95="zníž. prenesená",N95,0)</f>
        <v>0</v>
      </c>
      <c r="BI95" s="145">
        <f t="shared" ref="BI95:BI100" si="4">IF(U95="nulová",N95,0)</f>
        <v>0</v>
      </c>
      <c r="BJ95" s="144" t="s">
        <v>142</v>
      </c>
      <c r="BK95" s="141"/>
      <c r="BL95" s="141"/>
      <c r="BM95" s="141"/>
    </row>
    <row r="96" spans="2:65" s="1" customFormat="1" ht="18" customHeight="1">
      <c r="B96" s="34"/>
      <c r="C96" s="35"/>
      <c r="D96" s="223" t="s">
        <v>143</v>
      </c>
      <c r="E96" s="224"/>
      <c r="F96" s="224"/>
      <c r="G96" s="224"/>
      <c r="H96" s="224"/>
      <c r="I96" s="35"/>
      <c r="J96" s="35"/>
      <c r="K96" s="35"/>
      <c r="L96" s="35"/>
      <c r="M96" s="35"/>
      <c r="N96" s="221">
        <f>ROUND(N88*T96,2)</f>
        <v>0</v>
      </c>
      <c r="O96" s="222"/>
      <c r="P96" s="222"/>
      <c r="Q96" s="222"/>
      <c r="R96" s="36"/>
      <c r="S96" s="141"/>
      <c r="T96" s="142"/>
      <c r="U96" s="143" t="s">
        <v>43</v>
      </c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4" t="s">
        <v>141</v>
      </c>
      <c r="AZ96" s="141"/>
      <c r="BA96" s="141"/>
      <c r="BB96" s="141"/>
      <c r="BC96" s="141"/>
      <c r="BD96" s="141"/>
      <c r="BE96" s="145">
        <f t="shared" si="0"/>
        <v>0</v>
      </c>
      <c r="BF96" s="145">
        <f t="shared" si="1"/>
        <v>0</v>
      </c>
      <c r="BG96" s="145">
        <f t="shared" si="2"/>
        <v>0</v>
      </c>
      <c r="BH96" s="145">
        <f t="shared" si="3"/>
        <v>0</v>
      </c>
      <c r="BI96" s="145">
        <f t="shared" si="4"/>
        <v>0</v>
      </c>
      <c r="BJ96" s="144" t="s">
        <v>142</v>
      </c>
      <c r="BK96" s="141"/>
      <c r="BL96" s="141"/>
      <c r="BM96" s="141"/>
    </row>
    <row r="97" spans="2:65" s="1" customFormat="1" ht="18" customHeight="1">
      <c r="B97" s="34"/>
      <c r="C97" s="35"/>
      <c r="D97" s="223" t="s">
        <v>144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si="0"/>
        <v>0</v>
      </c>
      <c r="BF97" s="145">
        <f t="shared" si="1"/>
        <v>0</v>
      </c>
      <c r="BG97" s="145">
        <f t="shared" si="2"/>
        <v>0</v>
      </c>
      <c r="BH97" s="145">
        <f t="shared" si="3"/>
        <v>0</v>
      </c>
      <c r="BI97" s="145">
        <f t="shared" si="4"/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145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146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105" t="s">
        <v>147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6"/>
      <c r="U100" s="147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148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3.5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T101" s="128"/>
      <c r="U101" s="128"/>
    </row>
    <row r="102" spans="2:65" s="1" customFormat="1" ht="29.25" customHeight="1">
      <c r="B102" s="34"/>
      <c r="C102" s="116" t="s">
        <v>118</v>
      </c>
      <c r="D102" s="117"/>
      <c r="E102" s="117"/>
      <c r="F102" s="117"/>
      <c r="G102" s="117"/>
      <c r="H102" s="117"/>
      <c r="I102" s="117"/>
      <c r="J102" s="117"/>
      <c r="K102" s="117"/>
      <c r="L102" s="227">
        <f>ROUND(SUM(N88+N94),2)</f>
        <v>0</v>
      </c>
      <c r="M102" s="227"/>
      <c r="N102" s="227"/>
      <c r="O102" s="227"/>
      <c r="P102" s="227"/>
      <c r="Q102" s="227"/>
      <c r="R102" s="36"/>
      <c r="T102" s="128"/>
      <c r="U102" s="128"/>
    </row>
    <row r="103" spans="2:65" s="1" customFormat="1" ht="6.95" customHeight="1">
      <c r="B103" s="58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60"/>
      <c r="T103" s="128"/>
      <c r="U103" s="128"/>
    </row>
    <row r="107" spans="2:65" s="1" customFormat="1" ht="6.95" customHeight="1">
      <c r="B107" s="61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3"/>
    </row>
    <row r="108" spans="2:65" s="1" customFormat="1" ht="36.950000000000003" customHeight="1">
      <c r="B108" s="34"/>
      <c r="C108" s="185" t="s">
        <v>149</v>
      </c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36"/>
    </row>
    <row r="109" spans="2:65" s="1" customFormat="1" ht="6.95" customHeight="1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</row>
    <row r="110" spans="2:65" s="1" customFormat="1" ht="30" customHeight="1">
      <c r="B110" s="34"/>
      <c r="C110" s="29" t="s">
        <v>17</v>
      </c>
      <c r="D110" s="35"/>
      <c r="E110" s="35"/>
      <c r="F110" s="230" t="str">
        <f>F6</f>
        <v>Rekonštrukcia chodníkov v Historickom Mestskom  parku</v>
      </c>
      <c r="G110" s="231"/>
      <c r="H110" s="231"/>
      <c r="I110" s="231"/>
      <c r="J110" s="231"/>
      <c r="K110" s="231"/>
      <c r="L110" s="231"/>
      <c r="M110" s="231"/>
      <c r="N110" s="231"/>
      <c r="O110" s="231"/>
      <c r="P110" s="231"/>
      <c r="Q110" s="35"/>
      <c r="R110" s="36"/>
    </row>
    <row r="111" spans="2:65" s="1" customFormat="1" ht="36.950000000000003" customHeight="1">
      <c r="B111" s="34"/>
      <c r="C111" s="68" t="s">
        <v>125</v>
      </c>
      <c r="D111" s="35"/>
      <c r="E111" s="35"/>
      <c r="F111" s="205" t="str">
        <f>F7</f>
        <v>06 - Chodník trasa E</v>
      </c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F9</f>
        <v>Trebišov</v>
      </c>
      <c r="G113" s="35"/>
      <c r="H113" s="35"/>
      <c r="I113" s="35"/>
      <c r="J113" s="35"/>
      <c r="K113" s="29" t="s">
        <v>24</v>
      </c>
      <c r="L113" s="35"/>
      <c r="M113" s="234" t="str">
        <f>IF(O9="","",O9)</f>
        <v>Vyplň údaj</v>
      </c>
      <c r="N113" s="234"/>
      <c r="O113" s="234"/>
      <c r="P113" s="234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25</v>
      </c>
      <c r="D115" s="35"/>
      <c r="E115" s="35"/>
      <c r="F115" s="27" t="str">
        <f>E12</f>
        <v xml:space="preserve">Mesto Trebišov </v>
      </c>
      <c r="G115" s="35"/>
      <c r="H115" s="35"/>
      <c r="I115" s="35"/>
      <c r="J115" s="35"/>
      <c r="K115" s="29" t="s">
        <v>31</v>
      </c>
      <c r="L115" s="35"/>
      <c r="M115" s="189" t="str">
        <f>E18</f>
        <v xml:space="preserve"> </v>
      </c>
      <c r="N115" s="189"/>
      <c r="O115" s="189"/>
      <c r="P115" s="189"/>
      <c r="Q115" s="189"/>
      <c r="R115" s="36"/>
    </row>
    <row r="116" spans="2:65" s="1" customFormat="1" ht="14.45" customHeight="1">
      <c r="B116" s="34"/>
      <c r="C116" s="29" t="s">
        <v>29</v>
      </c>
      <c r="D116" s="35"/>
      <c r="E116" s="35"/>
      <c r="F116" s="27" t="str">
        <f>IF(E15="","",E15)</f>
        <v>Vyplň údaj</v>
      </c>
      <c r="G116" s="35"/>
      <c r="H116" s="35"/>
      <c r="I116" s="35"/>
      <c r="J116" s="35"/>
      <c r="K116" s="29" t="s">
        <v>35</v>
      </c>
      <c r="L116" s="35"/>
      <c r="M116" s="189" t="str">
        <f>E21</f>
        <v xml:space="preserve"> </v>
      </c>
      <c r="N116" s="189"/>
      <c r="O116" s="189"/>
      <c r="P116" s="189"/>
      <c r="Q116" s="189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8"/>
      <c r="C118" s="149" t="s">
        <v>150</v>
      </c>
      <c r="D118" s="150" t="s">
        <v>151</v>
      </c>
      <c r="E118" s="150" t="s">
        <v>58</v>
      </c>
      <c r="F118" s="249" t="s">
        <v>152</v>
      </c>
      <c r="G118" s="249"/>
      <c r="H118" s="249"/>
      <c r="I118" s="249"/>
      <c r="J118" s="150" t="s">
        <v>153</v>
      </c>
      <c r="K118" s="150" t="s">
        <v>154</v>
      </c>
      <c r="L118" s="249" t="s">
        <v>155</v>
      </c>
      <c r="M118" s="249"/>
      <c r="N118" s="249" t="s">
        <v>130</v>
      </c>
      <c r="O118" s="249"/>
      <c r="P118" s="249"/>
      <c r="Q118" s="250"/>
      <c r="R118" s="151"/>
      <c r="T118" s="79" t="s">
        <v>156</v>
      </c>
      <c r="U118" s="80" t="s">
        <v>40</v>
      </c>
      <c r="V118" s="80" t="s">
        <v>157</v>
      </c>
      <c r="W118" s="80" t="s">
        <v>158</v>
      </c>
      <c r="X118" s="80" t="s">
        <v>159</v>
      </c>
      <c r="Y118" s="80" t="s">
        <v>160</v>
      </c>
      <c r="Z118" s="80" t="s">
        <v>161</v>
      </c>
      <c r="AA118" s="81" t="s">
        <v>162</v>
      </c>
    </row>
    <row r="119" spans="2:65" s="1" customFormat="1" ht="29.25" customHeight="1">
      <c r="B119" s="34"/>
      <c r="C119" s="83" t="s">
        <v>127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6">
        <f>BK119</f>
        <v>0</v>
      </c>
      <c r="O119" s="257"/>
      <c r="P119" s="257"/>
      <c r="Q119" s="257"/>
      <c r="R119" s="36"/>
      <c r="T119" s="82"/>
      <c r="U119" s="50"/>
      <c r="V119" s="50"/>
      <c r="W119" s="152">
        <f>W120+W126</f>
        <v>0</v>
      </c>
      <c r="X119" s="50"/>
      <c r="Y119" s="152">
        <f>Y120+Y126</f>
        <v>65.4345</v>
      </c>
      <c r="Z119" s="50"/>
      <c r="AA119" s="153">
        <f>AA120+AA126</f>
        <v>0</v>
      </c>
      <c r="AT119" s="18" t="s">
        <v>75</v>
      </c>
      <c r="AU119" s="18" t="s">
        <v>132</v>
      </c>
      <c r="BK119" s="154">
        <f>BK120+BK126</f>
        <v>0</v>
      </c>
    </row>
    <row r="120" spans="2:65" s="9" customFormat="1" ht="37.35" customHeight="1">
      <c r="B120" s="155"/>
      <c r="C120" s="156"/>
      <c r="D120" s="157" t="s">
        <v>133</v>
      </c>
      <c r="E120" s="157"/>
      <c r="F120" s="157"/>
      <c r="G120" s="157"/>
      <c r="H120" s="157"/>
      <c r="I120" s="157"/>
      <c r="J120" s="157"/>
      <c r="K120" s="157"/>
      <c r="L120" s="157"/>
      <c r="M120" s="157"/>
      <c r="N120" s="247">
        <f>BK120</f>
        <v>0</v>
      </c>
      <c r="O120" s="258"/>
      <c r="P120" s="258"/>
      <c r="Q120" s="258"/>
      <c r="R120" s="158"/>
      <c r="T120" s="159"/>
      <c r="U120" s="156"/>
      <c r="V120" s="156"/>
      <c r="W120" s="160">
        <f>W121+W124</f>
        <v>0</v>
      </c>
      <c r="X120" s="156"/>
      <c r="Y120" s="160">
        <f>Y121+Y124</f>
        <v>65.4345</v>
      </c>
      <c r="Z120" s="156"/>
      <c r="AA120" s="161">
        <f>AA121+AA124</f>
        <v>0</v>
      </c>
      <c r="AR120" s="162" t="s">
        <v>84</v>
      </c>
      <c r="AT120" s="163" t="s">
        <v>75</v>
      </c>
      <c r="AU120" s="163" t="s">
        <v>76</v>
      </c>
      <c r="AY120" s="162" t="s">
        <v>163</v>
      </c>
      <c r="BK120" s="164">
        <f>BK121+BK124</f>
        <v>0</v>
      </c>
    </row>
    <row r="121" spans="2:65" s="9" customFormat="1" ht="19.899999999999999" customHeight="1">
      <c r="B121" s="155"/>
      <c r="C121" s="156"/>
      <c r="D121" s="165" t="s">
        <v>135</v>
      </c>
      <c r="E121" s="165"/>
      <c r="F121" s="165"/>
      <c r="G121" s="165"/>
      <c r="H121" s="165"/>
      <c r="I121" s="165"/>
      <c r="J121" s="165"/>
      <c r="K121" s="165"/>
      <c r="L121" s="165"/>
      <c r="M121" s="165"/>
      <c r="N121" s="259">
        <f>BK121</f>
        <v>0</v>
      </c>
      <c r="O121" s="260"/>
      <c r="P121" s="260"/>
      <c r="Q121" s="260"/>
      <c r="R121" s="158"/>
      <c r="T121" s="159"/>
      <c r="U121" s="156"/>
      <c r="V121" s="156"/>
      <c r="W121" s="160">
        <f>SUM(W122:W123)</f>
        <v>0</v>
      </c>
      <c r="X121" s="156"/>
      <c r="Y121" s="160">
        <f>SUM(Y122:Y123)</f>
        <v>65.4345</v>
      </c>
      <c r="Z121" s="156"/>
      <c r="AA121" s="161">
        <f>SUM(AA122:AA123)</f>
        <v>0</v>
      </c>
      <c r="AR121" s="162" t="s">
        <v>84</v>
      </c>
      <c r="AT121" s="163" t="s">
        <v>75</v>
      </c>
      <c r="AU121" s="163" t="s">
        <v>84</v>
      </c>
      <c r="AY121" s="162" t="s">
        <v>163</v>
      </c>
      <c r="BK121" s="164">
        <f>SUM(BK122:BK123)</f>
        <v>0</v>
      </c>
    </row>
    <row r="122" spans="2:65" s="1" customFormat="1" ht="51" customHeight="1">
      <c r="B122" s="34"/>
      <c r="C122" s="166" t="s">
        <v>170</v>
      </c>
      <c r="D122" s="166" t="s">
        <v>164</v>
      </c>
      <c r="E122" s="167" t="s">
        <v>227</v>
      </c>
      <c r="F122" s="251" t="s">
        <v>228</v>
      </c>
      <c r="G122" s="251"/>
      <c r="H122" s="251"/>
      <c r="I122" s="251"/>
      <c r="J122" s="168" t="s">
        <v>167</v>
      </c>
      <c r="K122" s="169">
        <v>370</v>
      </c>
      <c r="L122" s="252">
        <v>0</v>
      </c>
      <c r="M122" s="253"/>
      <c r="N122" s="254">
        <f>ROUND(L122*K122,3)</f>
        <v>0</v>
      </c>
      <c r="O122" s="254"/>
      <c r="P122" s="254"/>
      <c r="Q122" s="254"/>
      <c r="R122" s="36"/>
      <c r="T122" s="171" t="s">
        <v>20</v>
      </c>
      <c r="U122" s="43" t="s">
        <v>43</v>
      </c>
      <c r="V122" s="35"/>
      <c r="W122" s="172">
        <f>V122*K122</f>
        <v>0</v>
      </c>
      <c r="X122" s="172">
        <v>7.3120000000000004E-2</v>
      </c>
      <c r="Y122" s="172">
        <f>X122*K122</f>
        <v>27.054400000000001</v>
      </c>
      <c r="Z122" s="172">
        <v>0</v>
      </c>
      <c r="AA122" s="173">
        <f>Z122*K122</f>
        <v>0</v>
      </c>
      <c r="AR122" s="18" t="s">
        <v>168</v>
      </c>
      <c r="AT122" s="18" t="s">
        <v>164</v>
      </c>
      <c r="AU122" s="18" t="s">
        <v>142</v>
      </c>
      <c r="AY122" s="18" t="s">
        <v>163</v>
      </c>
      <c r="BE122" s="109">
        <f>IF(U122="základná",N122,0)</f>
        <v>0</v>
      </c>
      <c r="BF122" s="109">
        <f>IF(U122="znížená",N122,0)</f>
        <v>0</v>
      </c>
      <c r="BG122" s="109">
        <f>IF(U122="zákl. prenesená",N122,0)</f>
        <v>0</v>
      </c>
      <c r="BH122" s="109">
        <f>IF(U122="zníž. prenesená",N122,0)</f>
        <v>0</v>
      </c>
      <c r="BI122" s="109">
        <f>IF(U122="nulová",N122,0)</f>
        <v>0</v>
      </c>
      <c r="BJ122" s="18" t="s">
        <v>142</v>
      </c>
      <c r="BK122" s="174">
        <f>ROUND(L122*K122,3)</f>
        <v>0</v>
      </c>
      <c r="BL122" s="18" t="s">
        <v>168</v>
      </c>
      <c r="BM122" s="18" t="s">
        <v>235</v>
      </c>
    </row>
    <row r="123" spans="2:65" s="1" customFormat="1" ht="38.25" customHeight="1">
      <c r="B123" s="34"/>
      <c r="C123" s="166" t="s">
        <v>168</v>
      </c>
      <c r="D123" s="166" t="s">
        <v>164</v>
      </c>
      <c r="E123" s="167" t="s">
        <v>178</v>
      </c>
      <c r="F123" s="251" t="s">
        <v>179</v>
      </c>
      <c r="G123" s="251"/>
      <c r="H123" s="251"/>
      <c r="I123" s="251"/>
      <c r="J123" s="168" t="s">
        <v>167</v>
      </c>
      <c r="K123" s="169">
        <v>370</v>
      </c>
      <c r="L123" s="252">
        <v>0</v>
      </c>
      <c r="M123" s="253"/>
      <c r="N123" s="254">
        <f>ROUND(L123*K123,3)</f>
        <v>0</v>
      </c>
      <c r="O123" s="254"/>
      <c r="P123" s="254"/>
      <c r="Q123" s="254"/>
      <c r="R123" s="36"/>
      <c r="T123" s="171" t="s">
        <v>20</v>
      </c>
      <c r="U123" s="43" t="s">
        <v>43</v>
      </c>
      <c r="V123" s="35"/>
      <c r="W123" s="172">
        <f>V123*K123</f>
        <v>0</v>
      </c>
      <c r="X123" s="172">
        <v>0.10373</v>
      </c>
      <c r="Y123" s="172">
        <f>X123*K123</f>
        <v>38.380099999999999</v>
      </c>
      <c r="Z123" s="172">
        <v>0</v>
      </c>
      <c r="AA123" s="173">
        <f>Z123*K123</f>
        <v>0</v>
      </c>
      <c r="AR123" s="18" t="s">
        <v>168</v>
      </c>
      <c r="AT123" s="18" t="s">
        <v>164</v>
      </c>
      <c r="AU123" s="18" t="s">
        <v>142</v>
      </c>
      <c r="AY123" s="18" t="s">
        <v>163</v>
      </c>
      <c r="BE123" s="109">
        <f>IF(U123="základná",N123,0)</f>
        <v>0</v>
      </c>
      <c r="BF123" s="109">
        <f>IF(U123="znížená",N123,0)</f>
        <v>0</v>
      </c>
      <c r="BG123" s="109">
        <f>IF(U123="zákl. prenesená",N123,0)</f>
        <v>0</v>
      </c>
      <c r="BH123" s="109">
        <f>IF(U123="zníž. prenesená",N123,0)</f>
        <v>0</v>
      </c>
      <c r="BI123" s="109">
        <f>IF(U123="nulová",N123,0)</f>
        <v>0</v>
      </c>
      <c r="BJ123" s="18" t="s">
        <v>142</v>
      </c>
      <c r="BK123" s="174">
        <f>ROUND(L123*K123,3)</f>
        <v>0</v>
      </c>
      <c r="BL123" s="18" t="s">
        <v>168</v>
      </c>
      <c r="BM123" s="18" t="s">
        <v>180</v>
      </c>
    </row>
    <row r="124" spans="2:65" s="9" customFormat="1" ht="29.85" customHeight="1">
      <c r="B124" s="155"/>
      <c r="C124" s="156"/>
      <c r="D124" s="165" t="s">
        <v>137</v>
      </c>
      <c r="E124" s="165"/>
      <c r="F124" s="165"/>
      <c r="G124" s="165"/>
      <c r="H124" s="165"/>
      <c r="I124" s="165"/>
      <c r="J124" s="165"/>
      <c r="K124" s="165"/>
      <c r="L124" s="165"/>
      <c r="M124" s="165"/>
      <c r="N124" s="261">
        <f>BK124</f>
        <v>0</v>
      </c>
      <c r="O124" s="262"/>
      <c r="P124" s="262"/>
      <c r="Q124" s="262"/>
      <c r="R124" s="158"/>
      <c r="T124" s="159"/>
      <c r="U124" s="156"/>
      <c r="V124" s="156"/>
      <c r="W124" s="160">
        <f>W125</f>
        <v>0</v>
      </c>
      <c r="X124" s="156"/>
      <c r="Y124" s="160">
        <f>Y125</f>
        <v>0</v>
      </c>
      <c r="Z124" s="156"/>
      <c r="AA124" s="161">
        <f>AA125</f>
        <v>0</v>
      </c>
      <c r="AR124" s="162" t="s">
        <v>84</v>
      </c>
      <c r="AT124" s="163" t="s">
        <v>75</v>
      </c>
      <c r="AU124" s="163" t="s">
        <v>84</v>
      </c>
      <c r="AY124" s="162" t="s">
        <v>163</v>
      </c>
      <c r="BK124" s="164">
        <f>BK125</f>
        <v>0</v>
      </c>
    </row>
    <row r="125" spans="2:65" s="1" customFormat="1" ht="38.25" customHeight="1">
      <c r="B125" s="34"/>
      <c r="C125" s="166" t="s">
        <v>186</v>
      </c>
      <c r="D125" s="166" t="s">
        <v>164</v>
      </c>
      <c r="E125" s="167" t="s">
        <v>187</v>
      </c>
      <c r="F125" s="251" t="s">
        <v>188</v>
      </c>
      <c r="G125" s="251"/>
      <c r="H125" s="251"/>
      <c r="I125" s="251"/>
      <c r="J125" s="168" t="s">
        <v>184</v>
      </c>
      <c r="K125" s="169">
        <v>65.435000000000002</v>
      </c>
      <c r="L125" s="252">
        <v>0</v>
      </c>
      <c r="M125" s="253"/>
      <c r="N125" s="254">
        <f>ROUND(L125*K125,3)</f>
        <v>0</v>
      </c>
      <c r="O125" s="254"/>
      <c r="P125" s="254"/>
      <c r="Q125" s="254"/>
      <c r="R125" s="36"/>
      <c r="T125" s="171" t="s">
        <v>20</v>
      </c>
      <c r="U125" s="43" t="s">
        <v>43</v>
      </c>
      <c r="V125" s="35"/>
      <c r="W125" s="172">
        <f>V125*K125</f>
        <v>0</v>
      </c>
      <c r="X125" s="172">
        <v>0</v>
      </c>
      <c r="Y125" s="172">
        <f>X125*K125</f>
        <v>0</v>
      </c>
      <c r="Z125" s="172">
        <v>0</v>
      </c>
      <c r="AA125" s="173">
        <f>Z125*K125</f>
        <v>0</v>
      </c>
      <c r="AR125" s="18" t="s">
        <v>168</v>
      </c>
      <c r="AT125" s="18" t="s">
        <v>164</v>
      </c>
      <c r="AU125" s="18" t="s">
        <v>142</v>
      </c>
      <c r="AY125" s="18" t="s">
        <v>163</v>
      </c>
      <c r="BE125" s="109">
        <f>IF(U125="základná",N125,0)</f>
        <v>0</v>
      </c>
      <c r="BF125" s="109">
        <f>IF(U125="znížená",N125,0)</f>
        <v>0</v>
      </c>
      <c r="BG125" s="109">
        <f>IF(U125="zákl. prenesená",N125,0)</f>
        <v>0</v>
      </c>
      <c r="BH125" s="109">
        <f>IF(U125="zníž. prenesená",N125,0)</f>
        <v>0</v>
      </c>
      <c r="BI125" s="109">
        <f>IF(U125="nulová",N125,0)</f>
        <v>0</v>
      </c>
      <c r="BJ125" s="18" t="s">
        <v>142</v>
      </c>
      <c r="BK125" s="174">
        <f>ROUND(L125*K125,3)</f>
        <v>0</v>
      </c>
      <c r="BL125" s="18" t="s">
        <v>168</v>
      </c>
      <c r="BM125" s="18" t="s">
        <v>189</v>
      </c>
    </row>
    <row r="126" spans="2:65" s="1" customFormat="1" ht="49.9" customHeight="1">
      <c r="B126" s="34"/>
      <c r="C126" s="35"/>
      <c r="D126" s="157" t="s">
        <v>190</v>
      </c>
      <c r="E126" s="35"/>
      <c r="F126" s="35"/>
      <c r="G126" s="35"/>
      <c r="H126" s="35"/>
      <c r="I126" s="35"/>
      <c r="J126" s="35"/>
      <c r="K126" s="35"/>
      <c r="L126" s="35"/>
      <c r="M126" s="35"/>
      <c r="N126" s="263">
        <f t="shared" ref="N126:N131" si="5">BK126</f>
        <v>0</v>
      </c>
      <c r="O126" s="264"/>
      <c r="P126" s="264"/>
      <c r="Q126" s="264"/>
      <c r="R126" s="36"/>
      <c r="T126" s="142"/>
      <c r="U126" s="35"/>
      <c r="V126" s="35"/>
      <c r="W126" s="35"/>
      <c r="X126" s="35"/>
      <c r="Y126" s="35"/>
      <c r="Z126" s="35"/>
      <c r="AA126" s="77"/>
      <c r="AT126" s="18" t="s">
        <v>75</v>
      </c>
      <c r="AU126" s="18" t="s">
        <v>76</v>
      </c>
      <c r="AY126" s="18" t="s">
        <v>191</v>
      </c>
      <c r="BK126" s="174">
        <f>SUM(BK127:BK131)</f>
        <v>0</v>
      </c>
    </row>
    <row r="127" spans="2:65" s="1" customFormat="1" ht="22.35" customHeight="1">
      <c r="B127" s="34"/>
      <c r="C127" s="175" t="s">
        <v>20</v>
      </c>
      <c r="D127" s="175" t="s">
        <v>164</v>
      </c>
      <c r="E127" s="176" t="s">
        <v>20</v>
      </c>
      <c r="F127" s="255" t="s">
        <v>20</v>
      </c>
      <c r="G127" s="255"/>
      <c r="H127" s="255"/>
      <c r="I127" s="255"/>
      <c r="J127" s="177" t="s">
        <v>20</v>
      </c>
      <c r="K127" s="170"/>
      <c r="L127" s="252"/>
      <c r="M127" s="254"/>
      <c r="N127" s="254">
        <f t="shared" si="5"/>
        <v>0</v>
      </c>
      <c r="O127" s="254"/>
      <c r="P127" s="254"/>
      <c r="Q127" s="254"/>
      <c r="R127" s="36"/>
      <c r="T127" s="171" t="s">
        <v>20</v>
      </c>
      <c r="U127" s="178" t="s">
        <v>43</v>
      </c>
      <c r="V127" s="35"/>
      <c r="W127" s="35"/>
      <c r="X127" s="35"/>
      <c r="Y127" s="35"/>
      <c r="Z127" s="35"/>
      <c r="AA127" s="77"/>
      <c r="AT127" s="18" t="s">
        <v>191</v>
      </c>
      <c r="AU127" s="18" t="s">
        <v>84</v>
      </c>
      <c r="AY127" s="18" t="s">
        <v>191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L127*K127</f>
        <v>0</v>
      </c>
    </row>
    <row r="128" spans="2:65" s="1" customFormat="1" ht="22.35" customHeight="1">
      <c r="B128" s="34"/>
      <c r="C128" s="175" t="s">
        <v>20</v>
      </c>
      <c r="D128" s="175" t="s">
        <v>164</v>
      </c>
      <c r="E128" s="176" t="s">
        <v>20</v>
      </c>
      <c r="F128" s="255" t="s">
        <v>20</v>
      </c>
      <c r="G128" s="255"/>
      <c r="H128" s="255"/>
      <c r="I128" s="255"/>
      <c r="J128" s="177" t="s">
        <v>20</v>
      </c>
      <c r="K128" s="170"/>
      <c r="L128" s="252"/>
      <c r="M128" s="254"/>
      <c r="N128" s="254">
        <f t="shared" si="5"/>
        <v>0</v>
      </c>
      <c r="O128" s="254"/>
      <c r="P128" s="254"/>
      <c r="Q128" s="254"/>
      <c r="R128" s="36"/>
      <c r="T128" s="171" t="s">
        <v>20</v>
      </c>
      <c r="U128" s="178" t="s">
        <v>43</v>
      </c>
      <c r="V128" s="35"/>
      <c r="W128" s="35"/>
      <c r="X128" s="35"/>
      <c r="Y128" s="35"/>
      <c r="Z128" s="35"/>
      <c r="AA128" s="77"/>
      <c r="AT128" s="18" t="s">
        <v>191</v>
      </c>
      <c r="AU128" s="18" t="s">
        <v>84</v>
      </c>
      <c r="AY128" s="18" t="s">
        <v>191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L128*K128</f>
        <v>0</v>
      </c>
    </row>
    <row r="129" spans="2:63" s="1" customFormat="1" ht="22.35" customHeight="1">
      <c r="B129" s="34"/>
      <c r="C129" s="175" t="s">
        <v>20</v>
      </c>
      <c r="D129" s="175" t="s">
        <v>164</v>
      </c>
      <c r="E129" s="176" t="s">
        <v>20</v>
      </c>
      <c r="F129" s="255" t="s">
        <v>20</v>
      </c>
      <c r="G129" s="255"/>
      <c r="H129" s="255"/>
      <c r="I129" s="255"/>
      <c r="J129" s="177" t="s">
        <v>20</v>
      </c>
      <c r="K129" s="170"/>
      <c r="L129" s="252"/>
      <c r="M129" s="254"/>
      <c r="N129" s="254">
        <f t="shared" si="5"/>
        <v>0</v>
      </c>
      <c r="O129" s="254"/>
      <c r="P129" s="254"/>
      <c r="Q129" s="254"/>
      <c r="R129" s="36"/>
      <c r="T129" s="171" t="s">
        <v>20</v>
      </c>
      <c r="U129" s="178" t="s">
        <v>43</v>
      </c>
      <c r="V129" s="35"/>
      <c r="W129" s="35"/>
      <c r="X129" s="35"/>
      <c r="Y129" s="35"/>
      <c r="Z129" s="35"/>
      <c r="AA129" s="77"/>
      <c r="AT129" s="18" t="s">
        <v>191</v>
      </c>
      <c r="AU129" s="18" t="s">
        <v>84</v>
      </c>
      <c r="AY129" s="18" t="s">
        <v>191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8" t="s">
        <v>142</v>
      </c>
      <c r="BK129" s="174">
        <f>L129*K129</f>
        <v>0</v>
      </c>
    </row>
    <row r="130" spans="2:63" s="1" customFormat="1" ht="22.35" customHeight="1">
      <c r="B130" s="34"/>
      <c r="C130" s="175" t="s">
        <v>20</v>
      </c>
      <c r="D130" s="175" t="s">
        <v>164</v>
      </c>
      <c r="E130" s="176" t="s">
        <v>20</v>
      </c>
      <c r="F130" s="255" t="s">
        <v>20</v>
      </c>
      <c r="G130" s="255"/>
      <c r="H130" s="255"/>
      <c r="I130" s="255"/>
      <c r="J130" s="177" t="s">
        <v>20</v>
      </c>
      <c r="K130" s="170"/>
      <c r="L130" s="252"/>
      <c r="M130" s="254"/>
      <c r="N130" s="254">
        <f t="shared" si="5"/>
        <v>0</v>
      </c>
      <c r="O130" s="254"/>
      <c r="P130" s="254"/>
      <c r="Q130" s="254"/>
      <c r="R130" s="36"/>
      <c r="T130" s="171" t="s">
        <v>20</v>
      </c>
      <c r="U130" s="178" t="s">
        <v>43</v>
      </c>
      <c r="V130" s="35"/>
      <c r="W130" s="35"/>
      <c r="X130" s="35"/>
      <c r="Y130" s="35"/>
      <c r="Z130" s="35"/>
      <c r="AA130" s="77"/>
      <c r="AT130" s="18" t="s">
        <v>191</v>
      </c>
      <c r="AU130" s="18" t="s">
        <v>84</v>
      </c>
      <c r="AY130" s="18" t="s">
        <v>191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L130*K130</f>
        <v>0</v>
      </c>
    </row>
    <row r="131" spans="2:63" s="1" customFormat="1" ht="22.35" customHeight="1">
      <c r="B131" s="34"/>
      <c r="C131" s="175" t="s">
        <v>20</v>
      </c>
      <c r="D131" s="175" t="s">
        <v>164</v>
      </c>
      <c r="E131" s="176" t="s">
        <v>20</v>
      </c>
      <c r="F131" s="255" t="s">
        <v>20</v>
      </c>
      <c r="G131" s="255"/>
      <c r="H131" s="255"/>
      <c r="I131" s="255"/>
      <c r="J131" s="177" t="s">
        <v>20</v>
      </c>
      <c r="K131" s="170"/>
      <c r="L131" s="252"/>
      <c r="M131" s="254"/>
      <c r="N131" s="254">
        <f t="shared" si="5"/>
        <v>0</v>
      </c>
      <c r="O131" s="254"/>
      <c r="P131" s="254"/>
      <c r="Q131" s="254"/>
      <c r="R131" s="36"/>
      <c r="T131" s="171" t="s">
        <v>20</v>
      </c>
      <c r="U131" s="178" t="s">
        <v>43</v>
      </c>
      <c r="V131" s="55"/>
      <c r="W131" s="55"/>
      <c r="X131" s="55"/>
      <c r="Y131" s="55"/>
      <c r="Z131" s="55"/>
      <c r="AA131" s="57"/>
      <c r="AT131" s="18" t="s">
        <v>191</v>
      </c>
      <c r="AU131" s="18" t="s">
        <v>84</v>
      </c>
      <c r="AY131" s="18" t="s">
        <v>191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8" t="s">
        <v>142</v>
      </c>
      <c r="BK131" s="174">
        <f>L131*K131</f>
        <v>0</v>
      </c>
    </row>
    <row r="132" spans="2:63" s="1" customFormat="1" ht="6.95" customHeight="1">
      <c r="B132" s="58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60"/>
    </row>
  </sheetData>
  <sheetProtection algorithmName="SHA-512" hashValue="kIRlEM0tsdCgQkL/KsJlWpMLorpcwGCUa0soAVLA/nPagyiog0N+z3pnfDVBTyp2ul9OsSchT8xoXpSjiwxrFA==" saltValue="6LeLPFz/qN+fd3Sv68FL3ALY5+M8pQhQ4V/0bLpt6nta4SgInMLw33oxxWbXBBOLOmPP2pSBM1H7dzrD+ofU/g==" spinCount="10" sheet="1" objects="1" scenarios="1" formatColumns="0" formatRows="0"/>
  <mergeCells count="95">
    <mergeCell ref="H1:K1"/>
    <mergeCell ref="S2:AC2"/>
    <mergeCell ref="N119:Q119"/>
    <mergeCell ref="N120:Q120"/>
    <mergeCell ref="N121:Q121"/>
    <mergeCell ref="N124:Q124"/>
    <mergeCell ref="N126:Q126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5:I125"/>
    <mergeCell ref="L125:M125"/>
    <mergeCell ref="N125:Q125"/>
    <mergeCell ref="F127:I127"/>
    <mergeCell ref="L127:M127"/>
    <mergeCell ref="N127:Q127"/>
    <mergeCell ref="F122:I122"/>
    <mergeCell ref="L122:M122"/>
    <mergeCell ref="N122:Q122"/>
    <mergeCell ref="F123:I123"/>
    <mergeCell ref="L123:M123"/>
    <mergeCell ref="N123:Q123"/>
    <mergeCell ref="M113:P113"/>
    <mergeCell ref="M115:Q115"/>
    <mergeCell ref="M116:Q116"/>
    <mergeCell ref="F118:I118"/>
    <mergeCell ref="L118:M118"/>
    <mergeCell ref="N118:Q118"/>
    <mergeCell ref="N100:Q100"/>
    <mergeCell ref="L102:Q102"/>
    <mergeCell ref="C108:Q108"/>
    <mergeCell ref="F110:P110"/>
    <mergeCell ref="F111:P111"/>
    <mergeCell ref="D97:H97"/>
    <mergeCell ref="N97:Q97"/>
    <mergeCell ref="D98:H98"/>
    <mergeCell ref="N98:Q98"/>
    <mergeCell ref="D99:H99"/>
    <mergeCell ref="N99:Q99"/>
    <mergeCell ref="N94:Q94"/>
    <mergeCell ref="D95:H95"/>
    <mergeCell ref="N95:Q95"/>
    <mergeCell ref="D96:H96"/>
    <mergeCell ref="N96:Q96"/>
    <mergeCell ref="N88:Q88"/>
    <mergeCell ref="N89:Q89"/>
    <mergeCell ref="N90:Q90"/>
    <mergeCell ref="N91:Q91"/>
    <mergeCell ref="N92:Q92"/>
    <mergeCell ref="F79:P79"/>
    <mergeCell ref="M81:P81"/>
    <mergeCell ref="M83:Q83"/>
    <mergeCell ref="M84:Q84"/>
    <mergeCell ref="C86:G86"/>
    <mergeCell ref="N86:Q86"/>
    <mergeCell ref="H36:J36"/>
    <mergeCell ref="M36:P36"/>
    <mergeCell ref="L38:P38"/>
    <mergeCell ref="C76:Q76"/>
    <mergeCell ref="F78:P78"/>
    <mergeCell ref="H33:J33"/>
    <mergeCell ref="M33:P33"/>
    <mergeCell ref="H34:J34"/>
    <mergeCell ref="M34:P34"/>
    <mergeCell ref="H35:J35"/>
    <mergeCell ref="M35:P35"/>
    <mergeCell ref="M27:P27"/>
    <mergeCell ref="M28:P28"/>
    <mergeCell ref="M30:P30"/>
    <mergeCell ref="H32:J32"/>
    <mergeCell ref="M32:P32"/>
    <mergeCell ref="O17:P17"/>
    <mergeCell ref="O18:P18"/>
    <mergeCell ref="O20:P20"/>
    <mergeCell ref="O21:P21"/>
    <mergeCell ref="E24:L24"/>
    <mergeCell ref="O11:P11"/>
    <mergeCell ref="O12:P12"/>
    <mergeCell ref="O14:P14"/>
    <mergeCell ref="E15:L15"/>
    <mergeCell ref="O15:P15"/>
    <mergeCell ref="C2:Q2"/>
    <mergeCell ref="C4:Q4"/>
    <mergeCell ref="F6:P6"/>
    <mergeCell ref="F7:P7"/>
    <mergeCell ref="O9:P9"/>
  </mergeCells>
  <dataValidations count="2">
    <dataValidation type="list" allowBlank="1" showInputMessage="1" showErrorMessage="1" error="Povolené sú hodnoty K, M." sqref="D127:D132">
      <formula1>"K, M"</formula1>
    </dataValidation>
    <dataValidation type="list" allowBlank="1" showInputMessage="1" showErrorMessage="1" error="Povolené sú hodnoty základná, znížená, nulová." sqref="U127:U132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3"/>
  <sheetViews>
    <sheetView showGridLines="0" workbookViewId="0">
      <pane ySplit="1" topLeftCell="A139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103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236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N94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ROUND((((SUM(BE94:BE101)+SUM(BE119:BE126))+SUM(BE128:BE132))),2)</f>
        <v>0</v>
      </c>
      <c r="I32" s="232"/>
      <c r="J32" s="232"/>
      <c r="K32" s="35"/>
      <c r="L32" s="35"/>
      <c r="M32" s="238">
        <f>ROUND(((ROUND((SUM(BE94:BE101)+SUM(BE119:BE126)), 2)*F32)+SUM(BE128:BE132)*F32),2)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ROUND((((SUM(BF94:BF101)+SUM(BF119:BF126))+SUM(BF128:BF132))),2)</f>
        <v>0</v>
      </c>
      <c r="I33" s="232"/>
      <c r="J33" s="232"/>
      <c r="K33" s="35"/>
      <c r="L33" s="35"/>
      <c r="M33" s="238">
        <f>ROUND(((ROUND((SUM(BF94:BF101)+SUM(BF119:BF126)), 2)*F33)+SUM(BF128:BF132)*F33),2)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ROUND((((SUM(BG94:BG101)+SUM(BG119:BG126))+SUM(BG128:BG132))),2)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ROUND((((SUM(BH94:BH101)+SUM(BH119:BH126))+SUM(BH128:BH132))),2)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ROUND((((SUM(BI94:BI101)+SUM(BI119:BI126))+SUM(BI128:BI132))),2)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07 - Chodník trasa F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65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65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65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65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65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65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65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65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N119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65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N120</f>
        <v>0</v>
      </c>
      <c r="O89" s="245"/>
      <c r="P89" s="245"/>
      <c r="Q89" s="245"/>
      <c r="R89" s="133"/>
      <c r="T89" s="134"/>
      <c r="U89" s="134"/>
    </row>
    <row r="90" spans="2:65" s="7" customFormat="1" ht="19.899999999999999" customHeight="1">
      <c r="B90" s="135"/>
      <c r="C90" s="136"/>
      <c r="D90" s="105" t="s">
        <v>135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N121</f>
        <v>0</v>
      </c>
      <c r="O90" s="246"/>
      <c r="P90" s="246"/>
      <c r="Q90" s="246"/>
      <c r="R90" s="137"/>
      <c r="T90" s="138"/>
      <c r="U90" s="138"/>
    </row>
    <row r="91" spans="2:65" s="7" customFormat="1" ht="19.899999999999999" customHeight="1">
      <c r="B91" s="135"/>
      <c r="C91" s="136"/>
      <c r="D91" s="105" t="s">
        <v>137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65" s="6" customFormat="1" ht="21.75" customHeight="1">
      <c r="B92" s="130"/>
      <c r="C92" s="131"/>
      <c r="D92" s="132" t="s">
        <v>138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47">
        <f>N127</f>
        <v>0</v>
      </c>
      <c r="O92" s="245"/>
      <c r="P92" s="245"/>
      <c r="Q92" s="245"/>
      <c r="R92" s="133"/>
      <c r="T92" s="134"/>
      <c r="U92" s="134"/>
    </row>
    <row r="93" spans="2:65" s="1" customFormat="1" ht="21.75" customHeight="1"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6"/>
      <c r="T93" s="128"/>
      <c r="U93" s="128"/>
    </row>
    <row r="94" spans="2:65" s="1" customFormat="1" ht="29.25" customHeight="1">
      <c r="B94" s="34"/>
      <c r="C94" s="129" t="s">
        <v>139</v>
      </c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243">
        <f>ROUND(N95+N96+N97+N98+N99+N100,2)</f>
        <v>0</v>
      </c>
      <c r="O94" s="248"/>
      <c r="P94" s="248"/>
      <c r="Q94" s="248"/>
      <c r="R94" s="36"/>
      <c r="T94" s="139"/>
      <c r="U94" s="140" t="s">
        <v>40</v>
      </c>
    </row>
    <row r="95" spans="2:65" s="1" customFormat="1" ht="18" customHeight="1">
      <c r="B95" s="34"/>
      <c r="C95" s="35"/>
      <c r="D95" s="223" t="s">
        <v>140</v>
      </c>
      <c r="E95" s="224"/>
      <c r="F95" s="224"/>
      <c r="G95" s="224"/>
      <c r="H95" s="224"/>
      <c r="I95" s="35"/>
      <c r="J95" s="35"/>
      <c r="K95" s="35"/>
      <c r="L95" s="35"/>
      <c r="M95" s="35"/>
      <c r="N95" s="221">
        <f>ROUND(N88*T95,2)</f>
        <v>0</v>
      </c>
      <c r="O95" s="222"/>
      <c r="P95" s="222"/>
      <c r="Q95" s="222"/>
      <c r="R95" s="36"/>
      <c r="S95" s="141"/>
      <c r="T95" s="142"/>
      <c r="U95" s="143" t="s">
        <v>43</v>
      </c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  <c r="AK95" s="141"/>
      <c r="AL95" s="141"/>
      <c r="AM95" s="141"/>
      <c r="AN95" s="141"/>
      <c r="AO95" s="141"/>
      <c r="AP95" s="141"/>
      <c r="AQ95" s="141"/>
      <c r="AR95" s="141"/>
      <c r="AS95" s="141"/>
      <c r="AT95" s="141"/>
      <c r="AU95" s="141"/>
      <c r="AV95" s="141"/>
      <c r="AW95" s="141"/>
      <c r="AX95" s="141"/>
      <c r="AY95" s="144" t="s">
        <v>141</v>
      </c>
      <c r="AZ95" s="141"/>
      <c r="BA95" s="141"/>
      <c r="BB95" s="141"/>
      <c r="BC95" s="141"/>
      <c r="BD95" s="141"/>
      <c r="BE95" s="145">
        <f t="shared" ref="BE95:BE100" si="0">IF(U95="základná",N95,0)</f>
        <v>0</v>
      </c>
      <c r="BF95" s="145">
        <f t="shared" ref="BF95:BF100" si="1">IF(U95="znížená",N95,0)</f>
        <v>0</v>
      </c>
      <c r="BG95" s="145">
        <f t="shared" ref="BG95:BG100" si="2">IF(U95="zákl. prenesená",N95,0)</f>
        <v>0</v>
      </c>
      <c r="BH95" s="145">
        <f t="shared" ref="BH95:BH100" si="3">IF(U95="zníž. prenesená",N95,0)</f>
        <v>0</v>
      </c>
      <c r="BI95" s="145">
        <f t="shared" ref="BI95:BI100" si="4">IF(U95="nulová",N95,0)</f>
        <v>0</v>
      </c>
      <c r="BJ95" s="144" t="s">
        <v>142</v>
      </c>
      <c r="BK95" s="141"/>
      <c r="BL95" s="141"/>
      <c r="BM95" s="141"/>
    </row>
    <row r="96" spans="2:65" s="1" customFormat="1" ht="18" customHeight="1">
      <c r="B96" s="34"/>
      <c r="C96" s="35"/>
      <c r="D96" s="223" t="s">
        <v>143</v>
      </c>
      <c r="E96" s="224"/>
      <c r="F96" s="224"/>
      <c r="G96" s="224"/>
      <c r="H96" s="224"/>
      <c r="I96" s="35"/>
      <c r="J96" s="35"/>
      <c r="K96" s="35"/>
      <c r="L96" s="35"/>
      <c r="M96" s="35"/>
      <c r="N96" s="221">
        <f>ROUND(N88*T96,2)</f>
        <v>0</v>
      </c>
      <c r="O96" s="222"/>
      <c r="P96" s="222"/>
      <c r="Q96" s="222"/>
      <c r="R96" s="36"/>
      <c r="S96" s="141"/>
      <c r="T96" s="142"/>
      <c r="U96" s="143" t="s">
        <v>43</v>
      </c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  <c r="AK96" s="141"/>
      <c r="AL96" s="141"/>
      <c r="AM96" s="141"/>
      <c r="AN96" s="141"/>
      <c r="AO96" s="141"/>
      <c r="AP96" s="141"/>
      <c r="AQ96" s="141"/>
      <c r="AR96" s="141"/>
      <c r="AS96" s="141"/>
      <c r="AT96" s="141"/>
      <c r="AU96" s="141"/>
      <c r="AV96" s="141"/>
      <c r="AW96" s="141"/>
      <c r="AX96" s="141"/>
      <c r="AY96" s="144" t="s">
        <v>141</v>
      </c>
      <c r="AZ96" s="141"/>
      <c r="BA96" s="141"/>
      <c r="BB96" s="141"/>
      <c r="BC96" s="141"/>
      <c r="BD96" s="141"/>
      <c r="BE96" s="145">
        <f t="shared" si="0"/>
        <v>0</v>
      </c>
      <c r="BF96" s="145">
        <f t="shared" si="1"/>
        <v>0</v>
      </c>
      <c r="BG96" s="145">
        <f t="shared" si="2"/>
        <v>0</v>
      </c>
      <c r="BH96" s="145">
        <f t="shared" si="3"/>
        <v>0</v>
      </c>
      <c r="BI96" s="145">
        <f t="shared" si="4"/>
        <v>0</v>
      </c>
      <c r="BJ96" s="144" t="s">
        <v>142</v>
      </c>
      <c r="BK96" s="141"/>
      <c r="BL96" s="141"/>
      <c r="BM96" s="141"/>
    </row>
    <row r="97" spans="2:65" s="1" customFormat="1" ht="18" customHeight="1">
      <c r="B97" s="34"/>
      <c r="C97" s="35"/>
      <c r="D97" s="223" t="s">
        <v>144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si="0"/>
        <v>0</v>
      </c>
      <c r="BF97" s="145">
        <f t="shared" si="1"/>
        <v>0</v>
      </c>
      <c r="BG97" s="145">
        <f t="shared" si="2"/>
        <v>0</v>
      </c>
      <c r="BH97" s="145">
        <f t="shared" si="3"/>
        <v>0</v>
      </c>
      <c r="BI97" s="145">
        <f t="shared" si="4"/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145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146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105" t="s">
        <v>147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6"/>
      <c r="U100" s="147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148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3.5"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6"/>
      <c r="T101" s="128"/>
      <c r="U101" s="128"/>
    </row>
    <row r="102" spans="2:65" s="1" customFormat="1" ht="29.25" customHeight="1">
      <c r="B102" s="34"/>
      <c r="C102" s="116" t="s">
        <v>118</v>
      </c>
      <c r="D102" s="117"/>
      <c r="E102" s="117"/>
      <c r="F102" s="117"/>
      <c r="G102" s="117"/>
      <c r="H102" s="117"/>
      <c r="I102" s="117"/>
      <c r="J102" s="117"/>
      <c r="K102" s="117"/>
      <c r="L102" s="227">
        <f>ROUND(SUM(N88+N94),2)</f>
        <v>0</v>
      </c>
      <c r="M102" s="227"/>
      <c r="N102" s="227"/>
      <c r="O102" s="227"/>
      <c r="P102" s="227"/>
      <c r="Q102" s="227"/>
      <c r="R102" s="36"/>
      <c r="T102" s="128"/>
      <c r="U102" s="128"/>
    </row>
    <row r="103" spans="2:65" s="1" customFormat="1" ht="6.95" customHeight="1">
      <c r="B103" s="58"/>
      <c r="C103" s="59"/>
      <c r="D103" s="59"/>
      <c r="E103" s="59"/>
      <c r="F103" s="59"/>
      <c r="G103" s="59"/>
      <c r="H103" s="59"/>
      <c r="I103" s="59"/>
      <c r="J103" s="59"/>
      <c r="K103" s="59"/>
      <c r="L103" s="59"/>
      <c r="M103" s="59"/>
      <c r="N103" s="59"/>
      <c r="O103" s="59"/>
      <c r="P103" s="59"/>
      <c r="Q103" s="59"/>
      <c r="R103" s="60"/>
      <c r="T103" s="128"/>
      <c r="U103" s="128"/>
    </row>
    <row r="107" spans="2:65" s="1" customFormat="1" ht="6.95" customHeight="1">
      <c r="B107" s="61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3"/>
    </row>
    <row r="108" spans="2:65" s="1" customFormat="1" ht="36.950000000000003" customHeight="1">
      <c r="B108" s="34"/>
      <c r="C108" s="185" t="s">
        <v>149</v>
      </c>
      <c r="D108" s="232"/>
      <c r="E108" s="232"/>
      <c r="F108" s="232"/>
      <c r="G108" s="232"/>
      <c r="H108" s="232"/>
      <c r="I108" s="232"/>
      <c r="J108" s="232"/>
      <c r="K108" s="232"/>
      <c r="L108" s="232"/>
      <c r="M108" s="232"/>
      <c r="N108" s="232"/>
      <c r="O108" s="232"/>
      <c r="P108" s="232"/>
      <c r="Q108" s="232"/>
      <c r="R108" s="36"/>
    </row>
    <row r="109" spans="2:65" s="1" customFormat="1" ht="6.95" customHeight="1"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6"/>
    </row>
    <row r="110" spans="2:65" s="1" customFormat="1" ht="30" customHeight="1">
      <c r="B110" s="34"/>
      <c r="C110" s="29" t="s">
        <v>17</v>
      </c>
      <c r="D110" s="35"/>
      <c r="E110" s="35"/>
      <c r="F110" s="230" t="str">
        <f>F6</f>
        <v>Rekonštrukcia chodníkov v Historickom Mestskom  parku</v>
      </c>
      <c r="G110" s="231"/>
      <c r="H110" s="231"/>
      <c r="I110" s="231"/>
      <c r="J110" s="231"/>
      <c r="K110" s="231"/>
      <c r="L110" s="231"/>
      <c r="M110" s="231"/>
      <c r="N110" s="231"/>
      <c r="O110" s="231"/>
      <c r="P110" s="231"/>
      <c r="Q110" s="35"/>
      <c r="R110" s="36"/>
    </row>
    <row r="111" spans="2:65" s="1" customFormat="1" ht="36.950000000000003" customHeight="1">
      <c r="B111" s="34"/>
      <c r="C111" s="68" t="s">
        <v>125</v>
      </c>
      <c r="D111" s="35"/>
      <c r="E111" s="35"/>
      <c r="F111" s="205" t="str">
        <f>F7</f>
        <v>07 - Chodník trasa F</v>
      </c>
      <c r="G111" s="232"/>
      <c r="H111" s="232"/>
      <c r="I111" s="232"/>
      <c r="J111" s="232"/>
      <c r="K111" s="232"/>
      <c r="L111" s="232"/>
      <c r="M111" s="232"/>
      <c r="N111" s="232"/>
      <c r="O111" s="232"/>
      <c r="P111" s="232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F9</f>
        <v>Trebišov</v>
      </c>
      <c r="G113" s="35"/>
      <c r="H113" s="35"/>
      <c r="I113" s="35"/>
      <c r="J113" s="35"/>
      <c r="K113" s="29" t="s">
        <v>24</v>
      </c>
      <c r="L113" s="35"/>
      <c r="M113" s="234" t="str">
        <f>IF(O9="","",O9)</f>
        <v>Vyplň údaj</v>
      </c>
      <c r="N113" s="234"/>
      <c r="O113" s="234"/>
      <c r="P113" s="234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>
      <c r="B115" s="34"/>
      <c r="C115" s="29" t="s">
        <v>25</v>
      </c>
      <c r="D115" s="35"/>
      <c r="E115" s="35"/>
      <c r="F115" s="27" t="str">
        <f>E12</f>
        <v xml:space="preserve">Mesto Trebišov </v>
      </c>
      <c r="G115" s="35"/>
      <c r="H115" s="35"/>
      <c r="I115" s="35"/>
      <c r="J115" s="35"/>
      <c r="K115" s="29" t="s">
        <v>31</v>
      </c>
      <c r="L115" s="35"/>
      <c r="M115" s="189" t="str">
        <f>E18</f>
        <v xml:space="preserve"> </v>
      </c>
      <c r="N115" s="189"/>
      <c r="O115" s="189"/>
      <c r="P115" s="189"/>
      <c r="Q115" s="189"/>
      <c r="R115" s="36"/>
    </row>
    <row r="116" spans="2:65" s="1" customFormat="1" ht="14.45" customHeight="1">
      <c r="B116" s="34"/>
      <c r="C116" s="29" t="s">
        <v>29</v>
      </c>
      <c r="D116" s="35"/>
      <c r="E116" s="35"/>
      <c r="F116" s="27" t="str">
        <f>IF(E15="","",E15)</f>
        <v>Vyplň údaj</v>
      </c>
      <c r="G116" s="35"/>
      <c r="H116" s="35"/>
      <c r="I116" s="35"/>
      <c r="J116" s="35"/>
      <c r="K116" s="29" t="s">
        <v>35</v>
      </c>
      <c r="L116" s="35"/>
      <c r="M116" s="189" t="str">
        <f>E21</f>
        <v xml:space="preserve"> </v>
      </c>
      <c r="N116" s="189"/>
      <c r="O116" s="189"/>
      <c r="P116" s="189"/>
      <c r="Q116" s="189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8"/>
      <c r="C118" s="149" t="s">
        <v>150</v>
      </c>
      <c r="D118" s="150" t="s">
        <v>151</v>
      </c>
      <c r="E118" s="150" t="s">
        <v>58</v>
      </c>
      <c r="F118" s="249" t="s">
        <v>152</v>
      </c>
      <c r="G118" s="249"/>
      <c r="H118" s="249"/>
      <c r="I118" s="249"/>
      <c r="J118" s="150" t="s">
        <v>153</v>
      </c>
      <c r="K118" s="150" t="s">
        <v>154</v>
      </c>
      <c r="L118" s="249" t="s">
        <v>155</v>
      </c>
      <c r="M118" s="249"/>
      <c r="N118" s="249" t="s">
        <v>130</v>
      </c>
      <c r="O118" s="249"/>
      <c r="P118" s="249"/>
      <c r="Q118" s="250"/>
      <c r="R118" s="151"/>
      <c r="T118" s="79" t="s">
        <v>156</v>
      </c>
      <c r="U118" s="80" t="s">
        <v>40</v>
      </c>
      <c r="V118" s="80" t="s">
        <v>157</v>
      </c>
      <c r="W118" s="80" t="s">
        <v>158</v>
      </c>
      <c r="X118" s="80" t="s">
        <v>159</v>
      </c>
      <c r="Y118" s="80" t="s">
        <v>160</v>
      </c>
      <c r="Z118" s="80" t="s">
        <v>161</v>
      </c>
      <c r="AA118" s="81" t="s">
        <v>162</v>
      </c>
    </row>
    <row r="119" spans="2:65" s="1" customFormat="1" ht="29.25" customHeight="1">
      <c r="B119" s="34"/>
      <c r="C119" s="83" t="s">
        <v>127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56">
        <f>BK119</f>
        <v>0</v>
      </c>
      <c r="O119" s="257"/>
      <c r="P119" s="257"/>
      <c r="Q119" s="257"/>
      <c r="R119" s="36"/>
      <c r="T119" s="82"/>
      <c r="U119" s="50"/>
      <c r="V119" s="50"/>
      <c r="W119" s="152">
        <f>W120+W127</f>
        <v>0</v>
      </c>
      <c r="X119" s="50"/>
      <c r="Y119" s="152">
        <f>Y120+Y127</f>
        <v>129.46116000000001</v>
      </c>
      <c r="Z119" s="50"/>
      <c r="AA119" s="153">
        <f>AA120+AA127</f>
        <v>0</v>
      </c>
      <c r="AT119" s="18" t="s">
        <v>75</v>
      </c>
      <c r="AU119" s="18" t="s">
        <v>132</v>
      </c>
      <c r="BK119" s="154">
        <f>BK120+BK127</f>
        <v>0</v>
      </c>
    </row>
    <row r="120" spans="2:65" s="9" customFormat="1" ht="37.35" customHeight="1">
      <c r="B120" s="155"/>
      <c r="C120" s="156"/>
      <c r="D120" s="157" t="s">
        <v>133</v>
      </c>
      <c r="E120" s="157"/>
      <c r="F120" s="157"/>
      <c r="G120" s="157"/>
      <c r="H120" s="157"/>
      <c r="I120" s="157"/>
      <c r="J120" s="157"/>
      <c r="K120" s="157"/>
      <c r="L120" s="157"/>
      <c r="M120" s="157"/>
      <c r="N120" s="247">
        <f>BK120</f>
        <v>0</v>
      </c>
      <c r="O120" s="258"/>
      <c r="P120" s="258"/>
      <c r="Q120" s="258"/>
      <c r="R120" s="158"/>
      <c r="T120" s="159"/>
      <c r="U120" s="156"/>
      <c r="V120" s="156"/>
      <c r="W120" s="160">
        <f>W121+W125</f>
        <v>0</v>
      </c>
      <c r="X120" s="156"/>
      <c r="Y120" s="160">
        <f>Y121+Y125</f>
        <v>129.46116000000001</v>
      </c>
      <c r="Z120" s="156"/>
      <c r="AA120" s="161">
        <f>AA121+AA125</f>
        <v>0</v>
      </c>
      <c r="AR120" s="162" t="s">
        <v>84</v>
      </c>
      <c r="AT120" s="163" t="s">
        <v>75</v>
      </c>
      <c r="AU120" s="163" t="s">
        <v>76</v>
      </c>
      <c r="AY120" s="162" t="s">
        <v>163</v>
      </c>
      <c r="BK120" s="164">
        <f>BK121+BK125</f>
        <v>0</v>
      </c>
    </row>
    <row r="121" spans="2:65" s="9" customFormat="1" ht="19.899999999999999" customHeight="1">
      <c r="B121" s="155"/>
      <c r="C121" s="156"/>
      <c r="D121" s="165" t="s">
        <v>135</v>
      </c>
      <c r="E121" s="165"/>
      <c r="F121" s="165"/>
      <c r="G121" s="165"/>
      <c r="H121" s="165"/>
      <c r="I121" s="165"/>
      <c r="J121" s="165"/>
      <c r="K121" s="165"/>
      <c r="L121" s="165"/>
      <c r="M121" s="165"/>
      <c r="N121" s="259">
        <f>BK121</f>
        <v>0</v>
      </c>
      <c r="O121" s="260"/>
      <c r="P121" s="260"/>
      <c r="Q121" s="260"/>
      <c r="R121" s="158"/>
      <c r="T121" s="159"/>
      <c r="U121" s="156"/>
      <c r="V121" s="156"/>
      <c r="W121" s="160">
        <f>SUM(W122:W124)</f>
        <v>0</v>
      </c>
      <c r="X121" s="156"/>
      <c r="Y121" s="160">
        <f>SUM(Y122:Y124)</f>
        <v>129.46116000000001</v>
      </c>
      <c r="Z121" s="156"/>
      <c r="AA121" s="161">
        <f>SUM(AA122:AA124)</f>
        <v>0</v>
      </c>
      <c r="AR121" s="162" t="s">
        <v>84</v>
      </c>
      <c r="AT121" s="163" t="s">
        <v>75</v>
      </c>
      <c r="AU121" s="163" t="s">
        <v>84</v>
      </c>
      <c r="AY121" s="162" t="s">
        <v>163</v>
      </c>
      <c r="BK121" s="164">
        <f>SUM(BK122:BK124)</f>
        <v>0</v>
      </c>
    </row>
    <row r="122" spans="2:65" s="1" customFormat="1" ht="51" customHeight="1">
      <c r="B122" s="34"/>
      <c r="C122" s="166" t="s">
        <v>170</v>
      </c>
      <c r="D122" s="166" t="s">
        <v>164</v>
      </c>
      <c r="E122" s="167" t="s">
        <v>171</v>
      </c>
      <c r="F122" s="251" t="s">
        <v>172</v>
      </c>
      <c r="G122" s="251"/>
      <c r="H122" s="251"/>
      <c r="I122" s="251"/>
      <c r="J122" s="168" t="s">
        <v>167</v>
      </c>
      <c r="K122" s="169">
        <v>844</v>
      </c>
      <c r="L122" s="252">
        <v>0</v>
      </c>
      <c r="M122" s="253"/>
      <c r="N122" s="254">
        <f>ROUND(L122*K122,3)</f>
        <v>0</v>
      </c>
      <c r="O122" s="254"/>
      <c r="P122" s="254"/>
      <c r="Q122" s="254"/>
      <c r="R122" s="36"/>
      <c r="T122" s="171" t="s">
        <v>20</v>
      </c>
      <c r="U122" s="43" t="s">
        <v>43</v>
      </c>
      <c r="V122" s="35"/>
      <c r="W122" s="172">
        <f>V122*K122</f>
        <v>0</v>
      </c>
      <c r="X122" s="172">
        <v>4.895E-2</v>
      </c>
      <c r="Y122" s="172">
        <f>X122*K122</f>
        <v>41.313800000000001</v>
      </c>
      <c r="Z122" s="172">
        <v>0</v>
      </c>
      <c r="AA122" s="173">
        <f>Z122*K122</f>
        <v>0</v>
      </c>
      <c r="AR122" s="18" t="s">
        <v>168</v>
      </c>
      <c r="AT122" s="18" t="s">
        <v>164</v>
      </c>
      <c r="AU122" s="18" t="s">
        <v>142</v>
      </c>
      <c r="AY122" s="18" t="s">
        <v>163</v>
      </c>
      <c r="BE122" s="109">
        <f>IF(U122="základná",N122,0)</f>
        <v>0</v>
      </c>
      <c r="BF122" s="109">
        <f>IF(U122="znížená",N122,0)</f>
        <v>0</v>
      </c>
      <c r="BG122" s="109">
        <f>IF(U122="zákl. prenesená",N122,0)</f>
        <v>0</v>
      </c>
      <c r="BH122" s="109">
        <f>IF(U122="zníž. prenesená",N122,0)</f>
        <v>0</v>
      </c>
      <c r="BI122" s="109">
        <f>IF(U122="nulová",N122,0)</f>
        <v>0</v>
      </c>
      <c r="BJ122" s="18" t="s">
        <v>142</v>
      </c>
      <c r="BK122" s="174">
        <f>ROUND(L122*K122,3)</f>
        <v>0</v>
      </c>
      <c r="BL122" s="18" t="s">
        <v>168</v>
      </c>
      <c r="BM122" s="18" t="s">
        <v>237</v>
      </c>
    </row>
    <row r="123" spans="2:65" s="1" customFormat="1" ht="38.25" customHeight="1">
      <c r="B123" s="34"/>
      <c r="C123" s="166" t="s">
        <v>174</v>
      </c>
      <c r="D123" s="166" t="s">
        <v>164</v>
      </c>
      <c r="E123" s="167" t="s">
        <v>175</v>
      </c>
      <c r="F123" s="251" t="s">
        <v>176</v>
      </c>
      <c r="G123" s="251"/>
      <c r="H123" s="251"/>
      <c r="I123" s="251"/>
      <c r="J123" s="168" t="s">
        <v>167</v>
      </c>
      <c r="K123" s="169">
        <v>844</v>
      </c>
      <c r="L123" s="252">
        <v>0</v>
      </c>
      <c r="M123" s="253"/>
      <c r="N123" s="254">
        <f>ROUND(L123*K123,3)</f>
        <v>0</v>
      </c>
      <c r="O123" s="254"/>
      <c r="P123" s="254"/>
      <c r="Q123" s="254"/>
      <c r="R123" s="36"/>
      <c r="T123" s="171" t="s">
        <v>20</v>
      </c>
      <c r="U123" s="43" t="s">
        <v>43</v>
      </c>
      <c r="V123" s="35"/>
      <c r="W123" s="172">
        <f>V123*K123</f>
        <v>0</v>
      </c>
      <c r="X123" s="172">
        <v>7.1000000000000002E-4</v>
      </c>
      <c r="Y123" s="172">
        <f>X123*K123</f>
        <v>0.59923999999999999</v>
      </c>
      <c r="Z123" s="172">
        <v>0</v>
      </c>
      <c r="AA123" s="173">
        <f>Z123*K123</f>
        <v>0</v>
      </c>
      <c r="AR123" s="18" t="s">
        <v>168</v>
      </c>
      <c r="AT123" s="18" t="s">
        <v>164</v>
      </c>
      <c r="AU123" s="18" t="s">
        <v>142</v>
      </c>
      <c r="AY123" s="18" t="s">
        <v>163</v>
      </c>
      <c r="BE123" s="109">
        <f>IF(U123="základná",N123,0)</f>
        <v>0</v>
      </c>
      <c r="BF123" s="109">
        <f>IF(U123="znížená",N123,0)</f>
        <v>0</v>
      </c>
      <c r="BG123" s="109">
        <f>IF(U123="zákl. prenesená",N123,0)</f>
        <v>0</v>
      </c>
      <c r="BH123" s="109">
        <f>IF(U123="zníž. prenesená",N123,0)</f>
        <v>0</v>
      </c>
      <c r="BI123" s="109">
        <f>IF(U123="nulová",N123,0)</f>
        <v>0</v>
      </c>
      <c r="BJ123" s="18" t="s">
        <v>142</v>
      </c>
      <c r="BK123" s="174">
        <f>ROUND(L123*K123,3)</f>
        <v>0</v>
      </c>
      <c r="BL123" s="18" t="s">
        <v>168</v>
      </c>
      <c r="BM123" s="18" t="s">
        <v>177</v>
      </c>
    </row>
    <row r="124" spans="2:65" s="1" customFormat="1" ht="38.25" customHeight="1">
      <c r="B124" s="34"/>
      <c r="C124" s="166" t="s">
        <v>168</v>
      </c>
      <c r="D124" s="166" t="s">
        <v>164</v>
      </c>
      <c r="E124" s="167" t="s">
        <v>178</v>
      </c>
      <c r="F124" s="251" t="s">
        <v>179</v>
      </c>
      <c r="G124" s="251"/>
      <c r="H124" s="251"/>
      <c r="I124" s="251"/>
      <c r="J124" s="168" t="s">
        <v>167</v>
      </c>
      <c r="K124" s="169">
        <v>844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0.10373</v>
      </c>
      <c r="Y124" s="172">
        <f>X124*K124</f>
        <v>87.548119999999997</v>
      </c>
      <c r="Z124" s="172">
        <v>0</v>
      </c>
      <c r="AA124" s="173">
        <f>Z124*K124</f>
        <v>0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180</v>
      </c>
    </row>
    <row r="125" spans="2:65" s="9" customFormat="1" ht="29.85" customHeight="1">
      <c r="B125" s="155"/>
      <c r="C125" s="156"/>
      <c r="D125" s="165" t="s">
        <v>137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W126</f>
        <v>0</v>
      </c>
      <c r="X125" s="156"/>
      <c r="Y125" s="160">
        <f>Y126</f>
        <v>0</v>
      </c>
      <c r="Z125" s="156"/>
      <c r="AA125" s="161">
        <f>AA126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BK126</f>
        <v>0</v>
      </c>
    </row>
    <row r="126" spans="2:65" s="1" customFormat="1" ht="38.25" customHeight="1">
      <c r="B126" s="34"/>
      <c r="C126" s="166" t="s">
        <v>186</v>
      </c>
      <c r="D126" s="166" t="s">
        <v>164</v>
      </c>
      <c r="E126" s="167" t="s">
        <v>187</v>
      </c>
      <c r="F126" s="251" t="s">
        <v>188</v>
      </c>
      <c r="G126" s="251"/>
      <c r="H126" s="251"/>
      <c r="I126" s="251"/>
      <c r="J126" s="168" t="s">
        <v>184</v>
      </c>
      <c r="K126" s="169">
        <v>129.46100000000001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0</v>
      </c>
      <c r="Y126" s="172">
        <f>X126*K126</f>
        <v>0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189</v>
      </c>
    </row>
    <row r="127" spans="2:65" s="1" customFormat="1" ht="49.9" customHeight="1">
      <c r="B127" s="34"/>
      <c r="C127" s="35"/>
      <c r="D127" s="157" t="s">
        <v>190</v>
      </c>
      <c r="E127" s="35"/>
      <c r="F127" s="35"/>
      <c r="G127" s="35"/>
      <c r="H127" s="35"/>
      <c r="I127" s="35"/>
      <c r="J127" s="35"/>
      <c r="K127" s="35"/>
      <c r="L127" s="35"/>
      <c r="M127" s="35"/>
      <c r="N127" s="263">
        <f t="shared" ref="N127:N132" si="5">BK127</f>
        <v>0</v>
      </c>
      <c r="O127" s="264"/>
      <c r="P127" s="264"/>
      <c r="Q127" s="264"/>
      <c r="R127" s="36"/>
      <c r="T127" s="142"/>
      <c r="U127" s="35"/>
      <c r="V127" s="35"/>
      <c r="W127" s="35"/>
      <c r="X127" s="35"/>
      <c r="Y127" s="35"/>
      <c r="Z127" s="35"/>
      <c r="AA127" s="77"/>
      <c r="AT127" s="18" t="s">
        <v>75</v>
      </c>
      <c r="AU127" s="18" t="s">
        <v>76</v>
      </c>
      <c r="AY127" s="18" t="s">
        <v>191</v>
      </c>
      <c r="BK127" s="174">
        <f>SUM(BK128:BK132)</f>
        <v>0</v>
      </c>
    </row>
    <row r="128" spans="2:65" s="1" customFormat="1" ht="22.35" customHeight="1">
      <c r="B128" s="34"/>
      <c r="C128" s="175" t="s">
        <v>20</v>
      </c>
      <c r="D128" s="175" t="s">
        <v>164</v>
      </c>
      <c r="E128" s="176" t="s">
        <v>20</v>
      </c>
      <c r="F128" s="255" t="s">
        <v>20</v>
      </c>
      <c r="G128" s="255"/>
      <c r="H128" s="255"/>
      <c r="I128" s="255"/>
      <c r="J128" s="177" t="s">
        <v>20</v>
      </c>
      <c r="K128" s="170"/>
      <c r="L128" s="252"/>
      <c r="M128" s="254"/>
      <c r="N128" s="254">
        <f t="shared" si="5"/>
        <v>0</v>
      </c>
      <c r="O128" s="254"/>
      <c r="P128" s="254"/>
      <c r="Q128" s="254"/>
      <c r="R128" s="36"/>
      <c r="T128" s="171" t="s">
        <v>20</v>
      </c>
      <c r="U128" s="178" t="s">
        <v>43</v>
      </c>
      <c r="V128" s="35"/>
      <c r="W128" s="35"/>
      <c r="X128" s="35"/>
      <c r="Y128" s="35"/>
      <c r="Z128" s="35"/>
      <c r="AA128" s="77"/>
      <c r="AT128" s="18" t="s">
        <v>191</v>
      </c>
      <c r="AU128" s="18" t="s">
        <v>84</v>
      </c>
      <c r="AY128" s="18" t="s">
        <v>191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L128*K128</f>
        <v>0</v>
      </c>
    </row>
    <row r="129" spans="2:63" s="1" customFormat="1" ht="22.35" customHeight="1">
      <c r="B129" s="34"/>
      <c r="C129" s="175" t="s">
        <v>20</v>
      </c>
      <c r="D129" s="175" t="s">
        <v>164</v>
      </c>
      <c r="E129" s="176" t="s">
        <v>20</v>
      </c>
      <c r="F129" s="255" t="s">
        <v>20</v>
      </c>
      <c r="G129" s="255"/>
      <c r="H129" s="255"/>
      <c r="I129" s="255"/>
      <c r="J129" s="177" t="s">
        <v>20</v>
      </c>
      <c r="K129" s="170"/>
      <c r="L129" s="252"/>
      <c r="M129" s="254"/>
      <c r="N129" s="254">
        <f t="shared" si="5"/>
        <v>0</v>
      </c>
      <c r="O129" s="254"/>
      <c r="P129" s="254"/>
      <c r="Q129" s="254"/>
      <c r="R129" s="36"/>
      <c r="T129" s="171" t="s">
        <v>20</v>
      </c>
      <c r="U129" s="178" t="s">
        <v>43</v>
      </c>
      <c r="V129" s="35"/>
      <c r="W129" s="35"/>
      <c r="X129" s="35"/>
      <c r="Y129" s="35"/>
      <c r="Z129" s="35"/>
      <c r="AA129" s="77"/>
      <c r="AT129" s="18" t="s">
        <v>191</v>
      </c>
      <c r="AU129" s="18" t="s">
        <v>84</v>
      </c>
      <c r="AY129" s="18" t="s">
        <v>191</v>
      </c>
      <c r="BE129" s="109">
        <f>IF(U129="základná",N129,0)</f>
        <v>0</v>
      </c>
      <c r="BF129" s="109">
        <f>IF(U129="znížená",N129,0)</f>
        <v>0</v>
      </c>
      <c r="BG129" s="109">
        <f>IF(U129="zákl. prenesená",N129,0)</f>
        <v>0</v>
      </c>
      <c r="BH129" s="109">
        <f>IF(U129="zníž. prenesená",N129,0)</f>
        <v>0</v>
      </c>
      <c r="BI129" s="109">
        <f>IF(U129="nulová",N129,0)</f>
        <v>0</v>
      </c>
      <c r="BJ129" s="18" t="s">
        <v>142</v>
      </c>
      <c r="BK129" s="174">
        <f>L129*K129</f>
        <v>0</v>
      </c>
    </row>
    <row r="130" spans="2:63" s="1" customFormat="1" ht="22.35" customHeight="1">
      <c r="B130" s="34"/>
      <c r="C130" s="175" t="s">
        <v>20</v>
      </c>
      <c r="D130" s="175" t="s">
        <v>164</v>
      </c>
      <c r="E130" s="176" t="s">
        <v>20</v>
      </c>
      <c r="F130" s="255" t="s">
        <v>20</v>
      </c>
      <c r="G130" s="255"/>
      <c r="H130" s="255"/>
      <c r="I130" s="255"/>
      <c r="J130" s="177" t="s">
        <v>20</v>
      </c>
      <c r="K130" s="170"/>
      <c r="L130" s="252"/>
      <c r="M130" s="254"/>
      <c r="N130" s="254">
        <f t="shared" si="5"/>
        <v>0</v>
      </c>
      <c r="O130" s="254"/>
      <c r="P130" s="254"/>
      <c r="Q130" s="254"/>
      <c r="R130" s="36"/>
      <c r="T130" s="171" t="s">
        <v>20</v>
      </c>
      <c r="U130" s="178" t="s">
        <v>43</v>
      </c>
      <c r="V130" s="35"/>
      <c r="W130" s="35"/>
      <c r="X130" s="35"/>
      <c r="Y130" s="35"/>
      <c r="Z130" s="35"/>
      <c r="AA130" s="77"/>
      <c r="AT130" s="18" t="s">
        <v>191</v>
      </c>
      <c r="AU130" s="18" t="s">
        <v>84</v>
      </c>
      <c r="AY130" s="18" t="s">
        <v>191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L130*K130</f>
        <v>0</v>
      </c>
    </row>
    <row r="131" spans="2:63" s="1" customFormat="1" ht="22.35" customHeight="1">
      <c r="B131" s="34"/>
      <c r="C131" s="175" t="s">
        <v>20</v>
      </c>
      <c r="D131" s="175" t="s">
        <v>164</v>
      </c>
      <c r="E131" s="176" t="s">
        <v>20</v>
      </c>
      <c r="F131" s="255" t="s">
        <v>20</v>
      </c>
      <c r="G131" s="255"/>
      <c r="H131" s="255"/>
      <c r="I131" s="255"/>
      <c r="J131" s="177" t="s">
        <v>20</v>
      </c>
      <c r="K131" s="170"/>
      <c r="L131" s="252"/>
      <c r="M131" s="254"/>
      <c r="N131" s="254">
        <f t="shared" si="5"/>
        <v>0</v>
      </c>
      <c r="O131" s="254"/>
      <c r="P131" s="254"/>
      <c r="Q131" s="254"/>
      <c r="R131" s="36"/>
      <c r="T131" s="171" t="s">
        <v>20</v>
      </c>
      <c r="U131" s="178" t="s">
        <v>43</v>
      </c>
      <c r="V131" s="35"/>
      <c r="W131" s="35"/>
      <c r="X131" s="35"/>
      <c r="Y131" s="35"/>
      <c r="Z131" s="35"/>
      <c r="AA131" s="77"/>
      <c r="AT131" s="18" t="s">
        <v>191</v>
      </c>
      <c r="AU131" s="18" t="s">
        <v>84</v>
      </c>
      <c r="AY131" s="18" t="s">
        <v>191</v>
      </c>
      <c r="BE131" s="109">
        <f>IF(U131="základná",N131,0)</f>
        <v>0</v>
      </c>
      <c r="BF131" s="109">
        <f>IF(U131="znížená",N131,0)</f>
        <v>0</v>
      </c>
      <c r="BG131" s="109">
        <f>IF(U131="zákl. prenesená",N131,0)</f>
        <v>0</v>
      </c>
      <c r="BH131" s="109">
        <f>IF(U131="zníž. prenesená",N131,0)</f>
        <v>0</v>
      </c>
      <c r="BI131" s="109">
        <f>IF(U131="nulová",N131,0)</f>
        <v>0</v>
      </c>
      <c r="BJ131" s="18" t="s">
        <v>142</v>
      </c>
      <c r="BK131" s="174">
        <f>L131*K131</f>
        <v>0</v>
      </c>
    </row>
    <row r="132" spans="2:63" s="1" customFormat="1" ht="22.35" customHeight="1">
      <c r="B132" s="34"/>
      <c r="C132" s="175" t="s">
        <v>20</v>
      </c>
      <c r="D132" s="175" t="s">
        <v>164</v>
      </c>
      <c r="E132" s="176" t="s">
        <v>20</v>
      </c>
      <c r="F132" s="255" t="s">
        <v>20</v>
      </c>
      <c r="G132" s="255"/>
      <c r="H132" s="255"/>
      <c r="I132" s="255"/>
      <c r="J132" s="177" t="s">
        <v>20</v>
      </c>
      <c r="K132" s="170"/>
      <c r="L132" s="252"/>
      <c r="M132" s="254"/>
      <c r="N132" s="254">
        <f t="shared" si="5"/>
        <v>0</v>
      </c>
      <c r="O132" s="254"/>
      <c r="P132" s="254"/>
      <c r="Q132" s="254"/>
      <c r="R132" s="36"/>
      <c r="T132" s="171" t="s">
        <v>20</v>
      </c>
      <c r="U132" s="178" t="s">
        <v>43</v>
      </c>
      <c r="V132" s="55"/>
      <c r="W132" s="55"/>
      <c r="X132" s="55"/>
      <c r="Y132" s="55"/>
      <c r="Z132" s="55"/>
      <c r="AA132" s="57"/>
      <c r="AT132" s="18" t="s">
        <v>191</v>
      </c>
      <c r="AU132" s="18" t="s">
        <v>84</v>
      </c>
      <c r="AY132" s="18" t="s">
        <v>191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L132*K132</f>
        <v>0</v>
      </c>
    </row>
    <row r="133" spans="2:63" s="1" customFormat="1" ht="6.95" customHeight="1">
      <c r="B133" s="58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60"/>
    </row>
  </sheetData>
  <sheetProtection algorithmName="SHA-512" hashValue="Sf88lI9MVzCIBAo0bvzRufuP06ww/kaEPpQSkD2TZjO2paxy9shJnPeodSob8TBARwbb44DgwZSC8g2NwXYhAQ==" saltValue="w7WPegokfo0tUYL3LAT49IZ65tykctSWr8FKJCUc21ri4XemG+85sGeClQhIpywfKTkMXXwLxjywMgw/ltZ/Gw==" spinCount="10" sheet="1" objects="1" scenarios="1" formatColumns="0" formatRows="0"/>
  <mergeCells count="98">
    <mergeCell ref="H1:K1"/>
    <mergeCell ref="S2:AC2"/>
    <mergeCell ref="F132:I132"/>
    <mergeCell ref="L132:M132"/>
    <mergeCell ref="N132:Q132"/>
    <mergeCell ref="N119:Q119"/>
    <mergeCell ref="N120:Q120"/>
    <mergeCell ref="N121:Q121"/>
    <mergeCell ref="N125:Q125"/>
    <mergeCell ref="N127:Q127"/>
    <mergeCell ref="F130:I130"/>
    <mergeCell ref="L130:M130"/>
    <mergeCell ref="N130:Q130"/>
    <mergeCell ref="F131:I131"/>
    <mergeCell ref="L131:M131"/>
    <mergeCell ref="N131:Q131"/>
    <mergeCell ref="F128:I128"/>
    <mergeCell ref="L128:M128"/>
    <mergeCell ref="N128:Q128"/>
    <mergeCell ref="F129:I129"/>
    <mergeCell ref="L129:M129"/>
    <mergeCell ref="N129:Q129"/>
    <mergeCell ref="F124:I124"/>
    <mergeCell ref="L124:M124"/>
    <mergeCell ref="N124:Q124"/>
    <mergeCell ref="F126:I126"/>
    <mergeCell ref="L126:M126"/>
    <mergeCell ref="N126:Q126"/>
    <mergeCell ref="F122:I122"/>
    <mergeCell ref="L122:M122"/>
    <mergeCell ref="N122:Q122"/>
    <mergeCell ref="F123:I123"/>
    <mergeCell ref="L123:M123"/>
    <mergeCell ref="N123:Q123"/>
    <mergeCell ref="M113:P113"/>
    <mergeCell ref="M115:Q115"/>
    <mergeCell ref="M116:Q116"/>
    <mergeCell ref="F118:I118"/>
    <mergeCell ref="L118:M118"/>
    <mergeCell ref="N118:Q118"/>
    <mergeCell ref="N100:Q100"/>
    <mergeCell ref="L102:Q102"/>
    <mergeCell ref="C108:Q108"/>
    <mergeCell ref="F110:P110"/>
    <mergeCell ref="F111:P111"/>
    <mergeCell ref="D97:H97"/>
    <mergeCell ref="N97:Q97"/>
    <mergeCell ref="D98:H98"/>
    <mergeCell ref="N98:Q98"/>
    <mergeCell ref="D99:H99"/>
    <mergeCell ref="N99:Q99"/>
    <mergeCell ref="N94:Q94"/>
    <mergeCell ref="D95:H95"/>
    <mergeCell ref="N95:Q95"/>
    <mergeCell ref="D96:H96"/>
    <mergeCell ref="N96:Q96"/>
    <mergeCell ref="N88:Q88"/>
    <mergeCell ref="N89:Q89"/>
    <mergeCell ref="N90:Q90"/>
    <mergeCell ref="N91:Q91"/>
    <mergeCell ref="N92:Q92"/>
    <mergeCell ref="F79:P79"/>
    <mergeCell ref="M81:P81"/>
    <mergeCell ref="M83:Q83"/>
    <mergeCell ref="M84:Q84"/>
    <mergeCell ref="C86:G86"/>
    <mergeCell ref="N86:Q86"/>
    <mergeCell ref="H36:J36"/>
    <mergeCell ref="M36:P36"/>
    <mergeCell ref="L38:P38"/>
    <mergeCell ref="C76:Q76"/>
    <mergeCell ref="F78:P78"/>
    <mergeCell ref="H33:J33"/>
    <mergeCell ref="M33:P33"/>
    <mergeCell ref="H34:J34"/>
    <mergeCell ref="M34:P34"/>
    <mergeCell ref="H35:J35"/>
    <mergeCell ref="M35:P35"/>
    <mergeCell ref="M27:P27"/>
    <mergeCell ref="M28:P28"/>
    <mergeCell ref="M30:P30"/>
    <mergeCell ref="H32:J32"/>
    <mergeCell ref="M32:P32"/>
    <mergeCell ref="O17:P17"/>
    <mergeCell ref="O18:P18"/>
    <mergeCell ref="O20:P20"/>
    <mergeCell ref="O21:P21"/>
    <mergeCell ref="E24:L24"/>
    <mergeCell ref="O11:P11"/>
    <mergeCell ref="O12:P12"/>
    <mergeCell ref="O14:P14"/>
    <mergeCell ref="E15:L15"/>
    <mergeCell ref="O15:P15"/>
    <mergeCell ref="C2:Q2"/>
    <mergeCell ref="C4:Q4"/>
    <mergeCell ref="F6:P6"/>
    <mergeCell ref="F7:P7"/>
    <mergeCell ref="O9:P9"/>
  </mergeCells>
  <dataValidations count="2">
    <dataValidation type="list" allowBlank="1" showInputMessage="1" showErrorMessage="1" error="Povolené sú hodnoty K, M." sqref="D128:D133">
      <formula1>"K, M"</formula1>
    </dataValidation>
    <dataValidation type="list" allowBlank="1" showInputMessage="1" showErrorMessage="1" error="Povolené sú hodnoty základná, znížená, nulová." sqref="U128:U133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workbookViewId="0">
      <pane ySplit="1" topLeftCell="A124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106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238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08 - Chodník trasa G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08 - Chodník trasa G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131.67774</v>
      </c>
      <c r="Z121" s="50"/>
      <c r="AA121" s="153">
        <f>AA122+AA133</f>
        <v>1.524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131.67774</v>
      </c>
      <c r="Z122" s="156"/>
      <c r="AA122" s="161">
        <f>AA123+AA125+AA129+AA131</f>
        <v>1.524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6.9120000000000001E-2</v>
      </c>
      <c r="Z123" s="156"/>
      <c r="AA123" s="161">
        <f>AA124</f>
        <v>1.524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12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6.9120000000000001E-2</v>
      </c>
      <c r="Z124" s="172">
        <v>0.127</v>
      </c>
      <c r="AA124" s="173">
        <f>Z124*K124</f>
        <v>1.524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131.60862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170</v>
      </c>
      <c r="D126" s="166" t="s">
        <v>164</v>
      </c>
      <c r="E126" s="167" t="s">
        <v>171</v>
      </c>
      <c r="F126" s="251" t="s">
        <v>172</v>
      </c>
      <c r="G126" s="251"/>
      <c r="H126" s="251"/>
      <c r="I126" s="251"/>
      <c r="J126" s="168" t="s">
        <v>167</v>
      </c>
      <c r="K126" s="169">
        <v>858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4.895E-2</v>
      </c>
      <c r="Y126" s="172">
        <f>X126*K126</f>
        <v>41.999099999999999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239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858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0.60918000000000005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858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89.000340000000008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224</v>
      </c>
      <c r="G130" s="251"/>
      <c r="H130" s="251"/>
      <c r="I130" s="251"/>
      <c r="J130" s="168" t="s">
        <v>184</v>
      </c>
      <c r="K130" s="169">
        <v>1.524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131.678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bq+q3fccU4LWcVx1U2VQzibKr2RguC/9sFEH+Em6Oxqhv9NPm9+/JWIbS4BN9EyuWsiawtAyzHj11B83avQhIg==" saltValue="QuTAp8kxdBX3P5xrVSVswZmCAuEfWLkjY71LxZjMnc6CBJiARS2m8ykUCjFG8XZml4cv0um2q1/WU1MGiBkStg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39"/>
  <sheetViews>
    <sheetView showGridLines="0" tabSelected="1" workbookViewId="0">
      <pane ySplit="1" topLeftCell="A20" activePane="bottomLeft" state="frozen"/>
      <selection pane="bottomLeft" activeCell="L23" sqref="L23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8"/>
      <c r="B1" s="11"/>
      <c r="C1" s="11"/>
      <c r="D1" s="12" t="s">
        <v>1</v>
      </c>
      <c r="E1" s="11"/>
      <c r="F1" s="13" t="s">
        <v>119</v>
      </c>
      <c r="G1" s="13"/>
      <c r="H1" s="265" t="s">
        <v>120</v>
      </c>
      <c r="I1" s="265"/>
      <c r="J1" s="265"/>
      <c r="K1" s="265"/>
      <c r="L1" s="13" t="s">
        <v>121</v>
      </c>
      <c r="M1" s="11"/>
      <c r="N1" s="11"/>
      <c r="O1" s="12" t="s">
        <v>122</v>
      </c>
      <c r="P1" s="11"/>
      <c r="Q1" s="11"/>
      <c r="R1" s="11"/>
      <c r="S1" s="13" t="s">
        <v>123</v>
      </c>
      <c r="T1" s="13"/>
      <c r="U1" s="118"/>
      <c r="V1" s="118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83" t="s">
        <v>7</v>
      </c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S2" s="228" t="s">
        <v>8</v>
      </c>
      <c r="T2" s="229"/>
      <c r="U2" s="229"/>
      <c r="V2" s="229"/>
      <c r="W2" s="229"/>
      <c r="X2" s="229"/>
      <c r="Y2" s="229"/>
      <c r="Z2" s="229"/>
      <c r="AA2" s="229"/>
      <c r="AB2" s="229"/>
      <c r="AC2" s="229"/>
      <c r="AT2" s="18" t="s">
        <v>109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76</v>
      </c>
    </row>
    <row r="4" spans="1:66" ht="36.950000000000003" customHeight="1">
      <c r="B4" s="22"/>
      <c r="C4" s="185" t="s">
        <v>124</v>
      </c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23"/>
      <c r="T4" s="17" t="s">
        <v>12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ht="25.35" customHeight="1">
      <c r="B6" s="22"/>
      <c r="C6" s="25"/>
      <c r="D6" s="29" t="s">
        <v>17</v>
      </c>
      <c r="E6" s="25"/>
      <c r="F6" s="230" t="str">
        <f>'Rekapitulácia stavby'!K6</f>
        <v>Rekonštrukcia chodníkov v Historickom Mestskom  parku</v>
      </c>
      <c r="G6" s="231"/>
      <c r="H6" s="231"/>
      <c r="I6" s="231"/>
      <c r="J6" s="231"/>
      <c r="K6" s="231"/>
      <c r="L6" s="231"/>
      <c r="M6" s="231"/>
      <c r="N6" s="231"/>
      <c r="O6" s="231"/>
      <c r="P6" s="231"/>
      <c r="Q6" s="25"/>
      <c r="R6" s="23"/>
    </row>
    <row r="7" spans="1:66" s="1" customFormat="1" ht="32.85" customHeight="1">
      <c r="B7" s="34"/>
      <c r="C7" s="35"/>
      <c r="D7" s="28" t="s">
        <v>125</v>
      </c>
      <c r="E7" s="35"/>
      <c r="F7" s="191" t="s">
        <v>240</v>
      </c>
      <c r="G7" s="232"/>
      <c r="H7" s="232"/>
      <c r="I7" s="232"/>
      <c r="J7" s="232"/>
      <c r="K7" s="232"/>
      <c r="L7" s="232"/>
      <c r="M7" s="232"/>
      <c r="N7" s="232"/>
      <c r="O7" s="232"/>
      <c r="P7" s="232"/>
      <c r="Q7" s="35"/>
      <c r="R7" s="36"/>
    </row>
    <row r="8" spans="1:66" s="1" customFormat="1" ht="14.45" customHeight="1">
      <c r="B8" s="34"/>
      <c r="C8" s="35"/>
      <c r="D8" s="29" t="s">
        <v>19</v>
      </c>
      <c r="E8" s="35"/>
      <c r="F8" s="27" t="s">
        <v>20</v>
      </c>
      <c r="G8" s="35"/>
      <c r="H8" s="35"/>
      <c r="I8" s="35"/>
      <c r="J8" s="35"/>
      <c r="K8" s="35"/>
      <c r="L8" s="35"/>
      <c r="M8" s="29" t="s">
        <v>21</v>
      </c>
      <c r="N8" s="35"/>
      <c r="O8" s="27" t="s">
        <v>20</v>
      </c>
      <c r="P8" s="35"/>
      <c r="Q8" s="35"/>
      <c r="R8" s="36"/>
    </row>
    <row r="9" spans="1:66" s="1" customFormat="1" ht="14.45" customHeight="1">
      <c r="B9" s="34"/>
      <c r="C9" s="35"/>
      <c r="D9" s="29" t="s">
        <v>22</v>
      </c>
      <c r="E9" s="35"/>
      <c r="F9" s="27" t="s">
        <v>23</v>
      </c>
      <c r="G9" s="35"/>
      <c r="H9" s="35"/>
      <c r="I9" s="35"/>
      <c r="J9" s="35"/>
      <c r="K9" s="35"/>
      <c r="L9" s="35"/>
      <c r="M9" s="29" t="s">
        <v>24</v>
      </c>
      <c r="N9" s="35"/>
      <c r="O9" s="233" t="str">
        <f>'Rekapitulácia stavby'!AN8</f>
        <v>Vyplň údaj</v>
      </c>
      <c r="P9" s="234"/>
      <c r="Q9" s="35"/>
      <c r="R9" s="36"/>
    </row>
    <row r="10" spans="1:66" s="1" customFormat="1" ht="10.9" customHeight="1"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6"/>
    </row>
    <row r="11" spans="1:66" s="1" customFormat="1" ht="14.45" customHeight="1">
      <c r="B11" s="34"/>
      <c r="C11" s="35"/>
      <c r="D11" s="29" t="s">
        <v>25</v>
      </c>
      <c r="E11" s="35"/>
      <c r="F11" s="35"/>
      <c r="G11" s="35"/>
      <c r="H11" s="35"/>
      <c r="I11" s="35"/>
      <c r="J11" s="35"/>
      <c r="K11" s="35"/>
      <c r="L11" s="35"/>
      <c r="M11" s="29" t="s">
        <v>26</v>
      </c>
      <c r="N11" s="35"/>
      <c r="O11" s="189" t="s">
        <v>20</v>
      </c>
      <c r="P11" s="189"/>
      <c r="Q11" s="35"/>
      <c r="R11" s="36"/>
    </row>
    <row r="12" spans="1:66" s="1" customFormat="1" ht="18" customHeight="1">
      <c r="B12" s="34"/>
      <c r="C12" s="35"/>
      <c r="D12" s="35"/>
      <c r="E12" s="27" t="s">
        <v>27</v>
      </c>
      <c r="F12" s="35"/>
      <c r="G12" s="35"/>
      <c r="H12" s="35"/>
      <c r="I12" s="35"/>
      <c r="J12" s="35"/>
      <c r="K12" s="35"/>
      <c r="L12" s="35"/>
      <c r="M12" s="29" t="s">
        <v>28</v>
      </c>
      <c r="N12" s="35"/>
      <c r="O12" s="189" t="s">
        <v>20</v>
      </c>
      <c r="P12" s="189"/>
      <c r="Q12" s="35"/>
      <c r="R12" s="36"/>
    </row>
    <row r="13" spans="1:66" s="1" customFormat="1" ht="6.95" customHeight="1">
      <c r="B13" s="34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6"/>
    </row>
    <row r="14" spans="1:66" s="1" customFormat="1" ht="14.45" customHeight="1">
      <c r="B14" s="34"/>
      <c r="C14" s="35"/>
      <c r="D14" s="29" t="s">
        <v>29</v>
      </c>
      <c r="E14" s="35"/>
      <c r="F14" s="35"/>
      <c r="G14" s="35"/>
      <c r="H14" s="35"/>
      <c r="I14" s="35"/>
      <c r="J14" s="35"/>
      <c r="K14" s="35"/>
      <c r="L14" s="35"/>
      <c r="M14" s="29" t="s">
        <v>26</v>
      </c>
      <c r="N14" s="35"/>
      <c r="O14" s="235" t="str">
        <f>IF('Rekapitulácia stavby'!AN13="","",'Rekapitulácia stavby'!AN13)</f>
        <v>Vyplň údaj</v>
      </c>
      <c r="P14" s="189"/>
      <c r="Q14" s="35"/>
      <c r="R14" s="36"/>
    </row>
    <row r="15" spans="1:66" s="1" customFormat="1" ht="18" customHeight="1">
      <c r="B15" s="34"/>
      <c r="C15" s="35"/>
      <c r="D15" s="35"/>
      <c r="E15" s="235" t="str">
        <f>IF('Rekapitulácia stavby'!E14="","",'Rekapitulácia stavby'!E14)</f>
        <v>Vyplň údaj</v>
      </c>
      <c r="F15" s="236"/>
      <c r="G15" s="236"/>
      <c r="H15" s="236"/>
      <c r="I15" s="236"/>
      <c r="J15" s="236"/>
      <c r="K15" s="236"/>
      <c r="L15" s="236"/>
      <c r="M15" s="29" t="s">
        <v>28</v>
      </c>
      <c r="N15" s="35"/>
      <c r="O15" s="235" t="str">
        <f>IF('Rekapitulácia stavby'!AN14="","",'Rekapitulácia stavby'!AN14)</f>
        <v>Vyplň údaj</v>
      </c>
      <c r="P15" s="189"/>
      <c r="Q15" s="35"/>
      <c r="R15" s="36"/>
    </row>
    <row r="16" spans="1:66" s="1" customFormat="1" ht="6.95" customHeight="1">
      <c r="B16" s="34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6"/>
    </row>
    <row r="17" spans="2:18" s="1" customFormat="1" ht="14.45" customHeight="1">
      <c r="B17" s="34"/>
      <c r="C17" s="35"/>
      <c r="D17" s="29" t="s">
        <v>31</v>
      </c>
      <c r="E17" s="35"/>
      <c r="F17" s="35"/>
      <c r="G17" s="35"/>
      <c r="H17" s="35"/>
      <c r="I17" s="35"/>
      <c r="J17" s="35"/>
      <c r="K17" s="35"/>
      <c r="L17" s="35"/>
      <c r="M17" s="29" t="s">
        <v>26</v>
      </c>
      <c r="N17" s="35"/>
      <c r="O17" s="189" t="str">
        <f>IF('Rekapitulácia stavby'!AN16="","",'Rekapitulácia stavby'!AN16)</f>
        <v/>
      </c>
      <c r="P17" s="189"/>
      <c r="Q17" s="35"/>
      <c r="R17" s="36"/>
    </row>
    <row r="18" spans="2:18" s="1" customFormat="1" ht="18" customHeight="1">
      <c r="B18" s="34"/>
      <c r="C18" s="35"/>
      <c r="D18" s="35"/>
      <c r="E18" s="27" t="str">
        <f>IF('Rekapitulácia stavby'!E17="","",'Rekapitulácia stavby'!E17)</f>
        <v xml:space="preserve"> </v>
      </c>
      <c r="F18" s="35"/>
      <c r="G18" s="35"/>
      <c r="H18" s="35"/>
      <c r="I18" s="35"/>
      <c r="J18" s="35"/>
      <c r="K18" s="35"/>
      <c r="L18" s="35"/>
      <c r="M18" s="29" t="s">
        <v>28</v>
      </c>
      <c r="N18" s="35"/>
      <c r="O18" s="189" t="str">
        <f>IF('Rekapitulácia stavby'!AN17="","",'Rekapitulácia stavby'!AN17)</f>
        <v/>
      </c>
      <c r="P18" s="189"/>
      <c r="Q18" s="35"/>
      <c r="R18" s="36"/>
    </row>
    <row r="19" spans="2:18" s="1" customFormat="1" ht="6.95" customHeight="1">
      <c r="B19" s="34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6"/>
    </row>
    <row r="20" spans="2:18" s="1" customFormat="1" ht="14.45" customHeight="1">
      <c r="B20" s="34"/>
      <c r="C20" s="35"/>
      <c r="D20" s="29" t="s">
        <v>35</v>
      </c>
      <c r="E20" s="35"/>
      <c r="F20" s="35"/>
      <c r="G20" s="35"/>
      <c r="H20" s="35"/>
      <c r="I20" s="35"/>
      <c r="J20" s="35"/>
      <c r="K20" s="35"/>
      <c r="L20" s="35"/>
      <c r="M20" s="29" t="s">
        <v>26</v>
      </c>
      <c r="N20" s="35"/>
      <c r="O20" s="189" t="str">
        <f>IF('Rekapitulácia stavby'!AN19="","",'Rekapitulácia stavby'!AN19)</f>
        <v/>
      </c>
      <c r="P20" s="189"/>
      <c r="Q20" s="35"/>
      <c r="R20" s="36"/>
    </row>
    <row r="21" spans="2:18" s="1" customFormat="1" ht="18" customHeight="1">
      <c r="B21" s="34"/>
      <c r="C21" s="35"/>
      <c r="D21" s="35"/>
      <c r="E21" s="27" t="str">
        <f>IF('Rekapitulácia stavby'!E20="","",'Rekapitulácia stavby'!E20)</f>
        <v xml:space="preserve"> </v>
      </c>
      <c r="F21" s="35"/>
      <c r="G21" s="35"/>
      <c r="H21" s="35"/>
      <c r="I21" s="35"/>
      <c r="J21" s="35"/>
      <c r="K21" s="35"/>
      <c r="L21" s="35"/>
      <c r="M21" s="29" t="s">
        <v>28</v>
      </c>
      <c r="N21" s="35"/>
      <c r="O21" s="189" t="str">
        <f>IF('Rekapitulácia stavby'!AN20="","",'Rekapitulácia stavby'!AN20)</f>
        <v/>
      </c>
      <c r="P21" s="189"/>
      <c r="Q21" s="35"/>
      <c r="R21" s="36"/>
    </row>
    <row r="22" spans="2:18" s="1" customFormat="1" ht="6.95" customHeight="1">
      <c r="B22" s="34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4.45" customHeight="1">
      <c r="B23" s="34"/>
      <c r="C23" s="35"/>
      <c r="D23" s="29" t="s">
        <v>36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6"/>
    </row>
    <row r="24" spans="2:18" s="1" customFormat="1" ht="16.5" customHeight="1">
      <c r="B24" s="34"/>
      <c r="C24" s="35"/>
      <c r="D24" s="35"/>
      <c r="E24" s="194" t="s">
        <v>20</v>
      </c>
      <c r="F24" s="194"/>
      <c r="G24" s="194"/>
      <c r="H24" s="194"/>
      <c r="I24" s="194"/>
      <c r="J24" s="194"/>
      <c r="K24" s="194"/>
      <c r="L24" s="194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6"/>
    </row>
    <row r="26" spans="2:18" s="1" customFormat="1" ht="6.95" customHeight="1">
      <c r="B26" s="34"/>
      <c r="C26" s="35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35"/>
      <c r="R26" s="36"/>
    </row>
    <row r="27" spans="2:18" s="1" customFormat="1" ht="14.45" customHeight="1">
      <c r="B27" s="34"/>
      <c r="C27" s="35"/>
      <c r="D27" s="119" t="s">
        <v>127</v>
      </c>
      <c r="E27" s="35"/>
      <c r="F27" s="35"/>
      <c r="G27" s="35"/>
      <c r="H27" s="35"/>
      <c r="I27" s="35"/>
      <c r="J27" s="35"/>
      <c r="K27" s="35"/>
      <c r="L27" s="35"/>
      <c r="M27" s="195">
        <f>N88</f>
        <v>0</v>
      </c>
      <c r="N27" s="195"/>
      <c r="O27" s="195"/>
      <c r="P27" s="195"/>
      <c r="Q27" s="35"/>
      <c r="R27" s="36"/>
    </row>
    <row r="28" spans="2:18" s="1" customFormat="1" ht="14.45" customHeight="1">
      <c r="B28" s="34"/>
      <c r="C28" s="35"/>
      <c r="D28" s="33" t="s">
        <v>113</v>
      </c>
      <c r="E28" s="35"/>
      <c r="F28" s="35"/>
      <c r="G28" s="35"/>
      <c r="H28" s="35"/>
      <c r="I28" s="35"/>
      <c r="J28" s="35"/>
      <c r="K28" s="35"/>
      <c r="L28" s="35"/>
      <c r="M28" s="195">
        <f>N96</f>
        <v>0</v>
      </c>
      <c r="N28" s="195"/>
      <c r="O28" s="195"/>
      <c r="P28" s="195"/>
      <c r="Q28" s="35"/>
      <c r="R28" s="36"/>
    </row>
    <row r="29" spans="2:18" s="1" customFormat="1" ht="6.95" customHeight="1"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6"/>
    </row>
    <row r="30" spans="2:18" s="1" customFormat="1" ht="25.35" customHeight="1">
      <c r="B30" s="34"/>
      <c r="C30" s="35"/>
      <c r="D30" s="120" t="s">
        <v>39</v>
      </c>
      <c r="E30" s="35"/>
      <c r="F30" s="35"/>
      <c r="G30" s="35"/>
      <c r="H30" s="35"/>
      <c r="I30" s="35"/>
      <c r="J30" s="35"/>
      <c r="K30" s="35"/>
      <c r="L30" s="35"/>
      <c r="M30" s="237">
        <f>ROUND(M27+M28,2)</f>
        <v>0</v>
      </c>
      <c r="N30" s="232"/>
      <c r="O30" s="232"/>
      <c r="P30" s="232"/>
      <c r="Q30" s="35"/>
      <c r="R30" s="36"/>
    </row>
    <row r="31" spans="2:18" s="1" customFormat="1" ht="6.95" customHeight="1">
      <c r="B31" s="34"/>
      <c r="C31" s="35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35"/>
      <c r="R31" s="36"/>
    </row>
    <row r="32" spans="2:18" s="1" customFormat="1" ht="14.45" customHeight="1">
      <c r="B32" s="34"/>
      <c r="C32" s="35"/>
      <c r="D32" s="41" t="s">
        <v>40</v>
      </c>
      <c r="E32" s="41" t="s">
        <v>41</v>
      </c>
      <c r="F32" s="42">
        <v>0.2</v>
      </c>
      <c r="G32" s="121" t="s">
        <v>42</v>
      </c>
      <c r="H32" s="238">
        <f>ROUND((((SUM(BE96:BE103)+SUM(BE121:BE132))+SUM(BE134:BE138))),2)</f>
        <v>0</v>
      </c>
      <c r="I32" s="232"/>
      <c r="J32" s="232"/>
      <c r="K32" s="35"/>
      <c r="L32" s="35"/>
      <c r="M32" s="238">
        <f>ROUND(((ROUND((SUM(BE96:BE103)+SUM(BE121:BE132)), 2)*F32)+SUM(BE134:BE138)*F32),2)</f>
        <v>0</v>
      </c>
      <c r="N32" s="232"/>
      <c r="O32" s="232"/>
      <c r="P32" s="232"/>
      <c r="Q32" s="35"/>
      <c r="R32" s="36"/>
    </row>
    <row r="33" spans="2:18" s="1" customFormat="1" ht="14.45" customHeight="1">
      <c r="B33" s="34"/>
      <c r="C33" s="35"/>
      <c r="D33" s="35"/>
      <c r="E33" s="41" t="s">
        <v>43</v>
      </c>
      <c r="F33" s="42">
        <v>0.2</v>
      </c>
      <c r="G33" s="121" t="s">
        <v>42</v>
      </c>
      <c r="H33" s="238">
        <f>ROUND((((SUM(BF96:BF103)+SUM(BF121:BF132))+SUM(BF134:BF138))),2)</f>
        <v>0</v>
      </c>
      <c r="I33" s="232"/>
      <c r="J33" s="232"/>
      <c r="K33" s="35"/>
      <c r="L33" s="35"/>
      <c r="M33" s="238">
        <f>ROUND(((ROUND((SUM(BF96:BF103)+SUM(BF121:BF132)), 2)*F33)+SUM(BF134:BF138)*F33),2)</f>
        <v>0</v>
      </c>
      <c r="N33" s="232"/>
      <c r="O33" s="232"/>
      <c r="P33" s="232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44</v>
      </c>
      <c r="F34" s="42">
        <v>0.2</v>
      </c>
      <c r="G34" s="121" t="s">
        <v>42</v>
      </c>
      <c r="H34" s="238">
        <f>ROUND((((SUM(BG96:BG103)+SUM(BG121:BG132))+SUM(BG134:BG138))),2)</f>
        <v>0</v>
      </c>
      <c r="I34" s="232"/>
      <c r="J34" s="232"/>
      <c r="K34" s="35"/>
      <c r="L34" s="35"/>
      <c r="M34" s="238">
        <v>0</v>
      </c>
      <c r="N34" s="232"/>
      <c r="O34" s="232"/>
      <c r="P34" s="232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45</v>
      </c>
      <c r="F35" s="42">
        <v>0.2</v>
      </c>
      <c r="G35" s="121" t="s">
        <v>42</v>
      </c>
      <c r="H35" s="238">
        <f>ROUND((((SUM(BH96:BH103)+SUM(BH121:BH132))+SUM(BH134:BH138))),2)</f>
        <v>0</v>
      </c>
      <c r="I35" s="232"/>
      <c r="J35" s="232"/>
      <c r="K35" s="35"/>
      <c r="L35" s="35"/>
      <c r="M35" s="238">
        <v>0</v>
      </c>
      <c r="N35" s="232"/>
      <c r="O35" s="232"/>
      <c r="P35" s="232"/>
      <c r="Q35" s="35"/>
      <c r="R35" s="36"/>
    </row>
    <row r="36" spans="2:18" s="1" customFormat="1" ht="14.45" hidden="1" customHeight="1">
      <c r="B36" s="34"/>
      <c r="C36" s="35"/>
      <c r="D36" s="35"/>
      <c r="E36" s="41" t="s">
        <v>46</v>
      </c>
      <c r="F36" s="42">
        <v>0</v>
      </c>
      <c r="G36" s="121" t="s">
        <v>42</v>
      </c>
      <c r="H36" s="238">
        <f>ROUND((((SUM(BI96:BI103)+SUM(BI121:BI132))+SUM(BI134:BI138))),2)</f>
        <v>0</v>
      </c>
      <c r="I36" s="232"/>
      <c r="J36" s="232"/>
      <c r="K36" s="35"/>
      <c r="L36" s="35"/>
      <c r="M36" s="238">
        <v>0</v>
      </c>
      <c r="N36" s="232"/>
      <c r="O36" s="232"/>
      <c r="P36" s="232"/>
      <c r="Q36" s="35"/>
      <c r="R36" s="36"/>
    </row>
    <row r="37" spans="2:18" s="1" customFormat="1" ht="6.95" customHeight="1"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6"/>
    </row>
    <row r="38" spans="2:18" s="1" customFormat="1" ht="25.35" customHeight="1">
      <c r="B38" s="34"/>
      <c r="C38" s="117"/>
      <c r="D38" s="122" t="s">
        <v>47</v>
      </c>
      <c r="E38" s="78"/>
      <c r="F38" s="78"/>
      <c r="G38" s="123" t="s">
        <v>48</v>
      </c>
      <c r="H38" s="124" t="s">
        <v>49</v>
      </c>
      <c r="I38" s="78"/>
      <c r="J38" s="78"/>
      <c r="K38" s="78"/>
      <c r="L38" s="239">
        <f>SUM(M30:M36)</f>
        <v>0</v>
      </c>
      <c r="M38" s="239"/>
      <c r="N38" s="239"/>
      <c r="O38" s="239"/>
      <c r="P38" s="240"/>
      <c r="Q38" s="117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s="1" customFormat="1" ht="14.45" customHeight="1">
      <c r="B40" s="3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6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5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7"/>
    </row>
    <row r="76" spans="2:21" s="1" customFormat="1" ht="36.950000000000003" customHeight="1">
      <c r="B76" s="34"/>
      <c r="C76" s="185" t="s">
        <v>128</v>
      </c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36"/>
      <c r="T76" s="128"/>
      <c r="U76" s="128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8"/>
      <c r="U77" s="128"/>
    </row>
    <row r="78" spans="2:21" s="1" customFormat="1" ht="30" customHeight="1">
      <c r="B78" s="34"/>
      <c r="C78" s="29" t="s">
        <v>17</v>
      </c>
      <c r="D78" s="35"/>
      <c r="E78" s="35"/>
      <c r="F78" s="230" t="str">
        <f>F6</f>
        <v>Rekonštrukcia chodníkov v Historickom Mestskom  parku</v>
      </c>
      <c r="G78" s="231"/>
      <c r="H78" s="231"/>
      <c r="I78" s="231"/>
      <c r="J78" s="231"/>
      <c r="K78" s="231"/>
      <c r="L78" s="231"/>
      <c r="M78" s="231"/>
      <c r="N78" s="231"/>
      <c r="O78" s="231"/>
      <c r="P78" s="231"/>
      <c r="Q78" s="35"/>
      <c r="R78" s="36"/>
      <c r="T78" s="128"/>
      <c r="U78" s="128"/>
    </row>
    <row r="79" spans="2:21" s="1" customFormat="1" ht="36.950000000000003" customHeight="1">
      <c r="B79" s="34"/>
      <c r="C79" s="68" t="s">
        <v>125</v>
      </c>
      <c r="D79" s="35"/>
      <c r="E79" s="35"/>
      <c r="F79" s="205" t="str">
        <f>F7</f>
        <v>09 - Chodník trasa H</v>
      </c>
      <c r="G79" s="232"/>
      <c r="H79" s="232"/>
      <c r="I79" s="232"/>
      <c r="J79" s="232"/>
      <c r="K79" s="232"/>
      <c r="L79" s="232"/>
      <c r="M79" s="232"/>
      <c r="N79" s="232"/>
      <c r="O79" s="232"/>
      <c r="P79" s="232"/>
      <c r="Q79" s="35"/>
      <c r="R79" s="36"/>
      <c r="T79" s="128"/>
      <c r="U79" s="128"/>
    </row>
    <row r="80" spans="2:21" s="1" customFormat="1" ht="6.95" customHeight="1">
      <c r="B80" s="34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6"/>
      <c r="T80" s="128"/>
      <c r="U80" s="128"/>
    </row>
    <row r="81" spans="2:47" s="1" customFormat="1" ht="18" customHeight="1">
      <c r="B81" s="34"/>
      <c r="C81" s="29" t="s">
        <v>22</v>
      </c>
      <c r="D81" s="35"/>
      <c r="E81" s="35"/>
      <c r="F81" s="27" t="str">
        <f>F9</f>
        <v>Trebišov</v>
      </c>
      <c r="G81" s="35"/>
      <c r="H81" s="35"/>
      <c r="I81" s="35"/>
      <c r="J81" s="35"/>
      <c r="K81" s="29" t="s">
        <v>24</v>
      </c>
      <c r="L81" s="35"/>
      <c r="M81" s="234" t="str">
        <f>IF(O9="","",O9)</f>
        <v>Vyplň údaj</v>
      </c>
      <c r="N81" s="234"/>
      <c r="O81" s="234"/>
      <c r="P81" s="234"/>
      <c r="Q81" s="35"/>
      <c r="R81" s="36"/>
      <c r="T81" s="128"/>
      <c r="U81" s="128"/>
    </row>
    <row r="82" spans="2:47" s="1" customFormat="1" ht="6.95" customHeight="1">
      <c r="B82" s="34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6"/>
      <c r="T82" s="128"/>
      <c r="U82" s="128"/>
    </row>
    <row r="83" spans="2:47" s="1" customFormat="1">
      <c r="B83" s="34"/>
      <c r="C83" s="29" t="s">
        <v>25</v>
      </c>
      <c r="D83" s="35"/>
      <c r="E83" s="35"/>
      <c r="F83" s="27" t="str">
        <f>E12</f>
        <v xml:space="preserve">Mesto Trebišov </v>
      </c>
      <c r="G83" s="35"/>
      <c r="H83" s="35"/>
      <c r="I83" s="35"/>
      <c r="J83" s="35"/>
      <c r="K83" s="29" t="s">
        <v>31</v>
      </c>
      <c r="L83" s="35"/>
      <c r="M83" s="189" t="str">
        <f>E18</f>
        <v xml:space="preserve"> </v>
      </c>
      <c r="N83" s="189"/>
      <c r="O83" s="189"/>
      <c r="P83" s="189"/>
      <c r="Q83" s="189"/>
      <c r="R83" s="36"/>
      <c r="T83" s="128"/>
      <c r="U83" s="128"/>
    </row>
    <row r="84" spans="2:47" s="1" customFormat="1" ht="14.45" customHeight="1">
      <c r="B84" s="34"/>
      <c r="C84" s="29" t="s">
        <v>29</v>
      </c>
      <c r="D84" s="35"/>
      <c r="E84" s="35"/>
      <c r="F84" s="27" t="str">
        <f>IF(E15="","",E15)</f>
        <v>Vyplň údaj</v>
      </c>
      <c r="G84" s="35"/>
      <c r="H84" s="35"/>
      <c r="I84" s="35"/>
      <c r="J84" s="35"/>
      <c r="K84" s="29" t="s">
        <v>35</v>
      </c>
      <c r="L84" s="35"/>
      <c r="M84" s="189" t="str">
        <f>E21</f>
        <v xml:space="preserve"> </v>
      </c>
      <c r="N84" s="189"/>
      <c r="O84" s="189"/>
      <c r="P84" s="189"/>
      <c r="Q84" s="189"/>
      <c r="R84" s="36"/>
      <c r="T84" s="128"/>
      <c r="U84" s="128"/>
    </row>
    <row r="85" spans="2:47" s="1" customFormat="1" ht="10.35" customHeight="1">
      <c r="B85" s="34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6"/>
      <c r="T85" s="128"/>
      <c r="U85" s="128"/>
    </row>
    <row r="86" spans="2:47" s="1" customFormat="1" ht="29.25" customHeight="1">
      <c r="B86" s="34"/>
      <c r="C86" s="241" t="s">
        <v>129</v>
      </c>
      <c r="D86" s="242"/>
      <c r="E86" s="242"/>
      <c r="F86" s="242"/>
      <c r="G86" s="242"/>
      <c r="H86" s="117"/>
      <c r="I86" s="117"/>
      <c r="J86" s="117"/>
      <c r="K86" s="117"/>
      <c r="L86" s="117"/>
      <c r="M86" s="117"/>
      <c r="N86" s="241" t="s">
        <v>130</v>
      </c>
      <c r="O86" s="242"/>
      <c r="P86" s="242"/>
      <c r="Q86" s="242"/>
      <c r="R86" s="36"/>
      <c r="T86" s="128"/>
      <c r="U86" s="128"/>
    </row>
    <row r="87" spans="2:47" s="1" customFormat="1" ht="10.35" customHeight="1">
      <c r="B87" s="34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6"/>
      <c r="T87" s="128"/>
      <c r="U87" s="128"/>
    </row>
    <row r="88" spans="2:47" s="1" customFormat="1" ht="29.25" customHeight="1">
      <c r="B88" s="34"/>
      <c r="C88" s="129" t="s">
        <v>131</v>
      </c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226">
        <f>N121</f>
        <v>0</v>
      </c>
      <c r="O88" s="243"/>
      <c r="P88" s="243"/>
      <c r="Q88" s="243"/>
      <c r="R88" s="36"/>
      <c r="T88" s="128"/>
      <c r="U88" s="128"/>
      <c r="AU88" s="18" t="s">
        <v>132</v>
      </c>
    </row>
    <row r="89" spans="2:47" s="6" customFormat="1" ht="24.95" customHeight="1">
      <c r="B89" s="130"/>
      <c r="C89" s="131"/>
      <c r="D89" s="132" t="s">
        <v>133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44">
        <f>N122</f>
        <v>0</v>
      </c>
      <c r="O89" s="245"/>
      <c r="P89" s="245"/>
      <c r="Q89" s="245"/>
      <c r="R89" s="133"/>
      <c r="T89" s="134"/>
      <c r="U89" s="134"/>
    </row>
    <row r="90" spans="2:47" s="7" customFormat="1" ht="19.899999999999999" customHeight="1">
      <c r="B90" s="135"/>
      <c r="C90" s="136"/>
      <c r="D90" s="105" t="s">
        <v>134</v>
      </c>
      <c r="E90" s="136"/>
      <c r="F90" s="136"/>
      <c r="G90" s="136"/>
      <c r="H90" s="136"/>
      <c r="I90" s="136"/>
      <c r="J90" s="136"/>
      <c r="K90" s="136"/>
      <c r="L90" s="136"/>
      <c r="M90" s="136"/>
      <c r="N90" s="222">
        <f>N123</f>
        <v>0</v>
      </c>
      <c r="O90" s="246"/>
      <c r="P90" s="246"/>
      <c r="Q90" s="246"/>
      <c r="R90" s="137"/>
      <c r="T90" s="138"/>
      <c r="U90" s="138"/>
    </row>
    <row r="91" spans="2:47" s="7" customFormat="1" ht="19.899999999999999" customHeight="1">
      <c r="B91" s="135"/>
      <c r="C91" s="136"/>
      <c r="D91" s="105" t="s">
        <v>135</v>
      </c>
      <c r="E91" s="136"/>
      <c r="F91" s="136"/>
      <c r="G91" s="136"/>
      <c r="H91" s="136"/>
      <c r="I91" s="136"/>
      <c r="J91" s="136"/>
      <c r="K91" s="136"/>
      <c r="L91" s="136"/>
      <c r="M91" s="136"/>
      <c r="N91" s="222">
        <f>N125</f>
        <v>0</v>
      </c>
      <c r="O91" s="246"/>
      <c r="P91" s="246"/>
      <c r="Q91" s="246"/>
      <c r="R91" s="137"/>
      <c r="T91" s="138"/>
      <c r="U91" s="138"/>
    </row>
    <row r="92" spans="2:47" s="7" customFormat="1" ht="19.899999999999999" customHeight="1">
      <c r="B92" s="135"/>
      <c r="C92" s="136"/>
      <c r="D92" s="105" t="s">
        <v>136</v>
      </c>
      <c r="E92" s="136"/>
      <c r="F92" s="136"/>
      <c r="G92" s="136"/>
      <c r="H92" s="136"/>
      <c r="I92" s="136"/>
      <c r="J92" s="136"/>
      <c r="K92" s="136"/>
      <c r="L92" s="136"/>
      <c r="M92" s="136"/>
      <c r="N92" s="222">
        <f>N129</f>
        <v>0</v>
      </c>
      <c r="O92" s="246"/>
      <c r="P92" s="246"/>
      <c r="Q92" s="246"/>
      <c r="R92" s="137"/>
      <c r="T92" s="138"/>
      <c r="U92" s="138"/>
    </row>
    <row r="93" spans="2:47" s="7" customFormat="1" ht="19.899999999999999" customHeight="1">
      <c r="B93" s="135"/>
      <c r="C93" s="136"/>
      <c r="D93" s="105" t="s">
        <v>137</v>
      </c>
      <c r="E93" s="136"/>
      <c r="F93" s="136"/>
      <c r="G93" s="136"/>
      <c r="H93" s="136"/>
      <c r="I93" s="136"/>
      <c r="J93" s="136"/>
      <c r="K93" s="136"/>
      <c r="L93" s="136"/>
      <c r="M93" s="136"/>
      <c r="N93" s="222">
        <f>N131</f>
        <v>0</v>
      </c>
      <c r="O93" s="246"/>
      <c r="P93" s="246"/>
      <c r="Q93" s="246"/>
      <c r="R93" s="137"/>
      <c r="T93" s="138"/>
      <c r="U93" s="138"/>
    </row>
    <row r="94" spans="2:47" s="6" customFormat="1" ht="21.75" customHeight="1">
      <c r="B94" s="130"/>
      <c r="C94" s="131"/>
      <c r="D94" s="132" t="s">
        <v>138</v>
      </c>
      <c r="E94" s="131"/>
      <c r="F94" s="131"/>
      <c r="G94" s="131"/>
      <c r="H94" s="131"/>
      <c r="I94" s="131"/>
      <c r="J94" s="131"/>
      <c r="K94" s="131"/>
      <c r="L94" s="131"/>
      <c r="M94" s="131"/>
      <c r="N94" s="247">
        <f>N133</f>
        <v>0</v>
      </c>
      <c r="O94" s="245"/>
      <c r="P94" s="245"/>
      <c r="Q94" s="245"/>
      <c r="R94" s="133"/>
      <c r="T94" s="134"/>
      <c r="U94" s="134"/>
    </row>
    <row r="95" spans="2:47" s="1" customFormat="1" ht="21.75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6"/>
      <c r="T95" s="128"/>
      <c r="U95" s="128"/>
    </row>
    <row r="96" spans="2:47" s="1" customFormat="1" ht="29.25" customHeight="1">
      <c r="B96" s="34"/>
      <c r="C96" s="129" t="s">
        <v>139</v>
      </c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243">
        <f>ROUND(N97+N98+N99+N100+N101+N102,2)</f>
        <v>0</v>
      </c>
      <c r="O96" s="248"/>
      <c r="P96" s="248"/>
      <c r="Q96" s="248"/>
      <c r="R96" s="36"/>
      <c r="T96" s="139"/>
      <c r="U96" s="140" t="s">
        <v>40</v>
      </c>
    </row>
    <row r="97" spans="2:65" s="1" customFormat="1" ht="18" customHeight="1">
      <c r="B97" s="34"/>
      <c r="C97" s="35"/>
      <c r="D97" s="223" t="s">
        <v>140</v>
      </c>
      <c r="E97" s="224"/>
      <c r="F97" s="224"/>
      <c r="G97" s="224"/>
      <c r="H97" s="224"/>
      <c r="I97" s="35"/>
      <c r="J97" s="35"/>
      <c r="K97" s="35"/>
      <c r="L97" s="35"/>
      <c r="M97" s="35"/>
      <c r="N97" s="221">
        <f>ROUND(N88*T97,2)</f>
        <v>0</v>
      </c>
      <c r="O97" s="222"/>
      <c r="P97" s="222"/>
      <c r="Q97" s="222"/>
      <c r="R97" s="36"/>
      <c r="S97" s="141"/>
      <c r="T97" s="142"/>
      <c r="U97" s="143" t="s">
        <v>43</v>
      </c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  <c r="AK97" s="141"/>
      <c r="AL97" s="141"/>
      <c r="AM97" s="141"/>
      <c r="AN97" s="141"/>
      <c r="AO97" s="141"/>
      <c r="AP97" s="141"/>
      <c r="AQ97" s="141"/>
      <c r="AR97" s="141"/>
      <c r="AS97" s="141"/>
      <c r="AT97" s="141"/>
      <c r="AU97" s="141"/>
      <c r="AV97" s="141"/>
      <c r="AW97" s="141"/>
      <c r="AX97" s="141"/>
      <c r="AY97" s="144" t="s">
        <v>141</v>
      </c>
      <c r="AZ97" s="141"/>
      <c r="BA97" s="141"/>
      <c r="BB97" s="141"/>
      <c r="BC97" s="141"/>
      <c r="BD97" s="141"/>
      <c r="BE97" s="145">
        <f t="shared" ref="BE97:BE102" si="0">IF(U97="základná",N97,0)</f>
        <v>0</v>
      </c>
      <c r="BF97" s="145">
        <f t="shared" ref="BF97:BF102" si="1">IF(U97="znížená",N97,0)</f>
        <v>0</v>
      </c>
      <c r="BG97" s="145">
        <f t="shared" ref="BG97:BG102" si="2">IF(U97="zákl. prenesená",N97,0)</f>
        <v>0</v>
      </c>
      <c r="BH97" s="145">
        <f t="shared" ref="BH97:BH102" si="3">IF(U97="zníž. prenesená",N97,0)</f>
        <v>0</v>
      </c>
      <c r="BI97" s="145">
        <f t="shared" ref="BI97:BI102" si="4">IF(U97="nulová",N97,0)</f>
        <v>0</v>
      </c>
      <c r="BJ97" s="144" t="s">
        <v>142</v>
      </c>
      <c r="BK97" s="141"/>
      <c r="BL97" s="141"/>
      <c r="BM97" s="141"/>
    </row>
    <row r="98" spans="2:65" s="1" customFormat="1" ht="18" customHeight="1">
      <c r="B98" s="34"/>
      <c r="C98" s="35"/>
      <c r="D98" s="223" t="s">
        <v>143</v>
      </c>
      <c r="E98" s="224"/>
      <c r="F98" s="224"/>
      <c r="G98" s="224"/>
      <c r="H98" s="224"/>
      <c r="I98" s="35"/>
      <c r="J98" s="35"/>
      <c r="K98" s="35"/>
      <c r="L98" s="35"/>
      <c r="M98" s="35"/>
      <c r="N98" s="221">
        <f>ROUND(N88*T98,2)</f>
        <v>0</v>
      </c>
      <c r="O98" s="222"/>
      <c r="P98" s="222"/>
      <c r="Q98" s="222"/>
      <c r="R98" s="36"/>
      <c r="S98" s="141"/>
      <c r="T98" s="142"/>
      <c r="U98" s="143" t="s">
        <v>43</v>
      </c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  <c r="AI98" s="141"/>
      <c r="AJ98" s="141"/>
      <c r="AK98" s="141"/>
      <c r="AL98" s="141"/>
      <c r="AM98" s="141"/>
      <c r="AN98" s="141"/>
      <c r="AO98" s="141"/>
      <c r="AP98" s="141"/>
      <c r="AQ98" s="141"/>
      <c r="AR98" s="141"/>
      <c r="AS98" s="141"/>
      <c r="AT98" s="141"/>
      <c r="AU98" s="141"/>
      <c r="AV98" s="141"/>
      <c r="AW98" s="141"/>
      <c r="AX98" s="141"/>
      <c r="AY98" s="144" t="s">
        <v>141</v>
      </c>
      <c r="AZ98" s="141"/>
      <c r="BA98" s="141"/>
      <c r="BB98" s="141"/>
      <c r="BC98" s="141"/>
      <c r="BD98" s="141"/>
      <c r="BE98" s="145">
        <f t="shared" si="0"/>
        <v>0</v>
      </c>
      <c r="BF98" s="145">
        <f t="shared" si="1"/>
        <v>0</v>
      </c>
      <c r="BG98" s="145">
        <f t="shared" si="2"/>
        <v>0</v>
      </c>
      <c r="BH98" s="145">
        <f t="shared" si="3"/>
        <v>0</v>
      </c>
      <c r="BI98" s="145">
        <f t="shared" si="4"/>
        <v>0</v>
      </c>
      <c r="BJ98" s="144" t="s">
        <v>142</v>
      </c>
      <c r="BK98" s="141"/>
      <c r="BL98" s="141"/>
      <c r="BM98" s="141"/>
    </row>
    <row r="99" spans="2:65" s="1" customFormat="1" ht="18" customHeight="1">
      <c r="B99" s="34"/>
      <c r="C99" s="35"/>
      <c r="D99" s="223" t="s">
        <v>144</v>
      </c>
      <c r="E99" s="224"/>
      <c r="F99" s="224"/>
      <c r="G99" s="224"/>
      <c r="H99" s="224"/>
      <c r="I99" s="35"/>
      <c r="J99" s="35"/>
      <c r="K99" s="35"/>
      <c r="L99" s="35"/>
      <c r="M99" s="35"/>
      <c r="N99" s="221">
        <f>ROUND(N88*T99,2)</f>
        <v>0</v>
      </c>
      <c r="O99" s="222"/>
      <c r="P99" s="222"/>
      <c r="Q99" s="222"/>
      <c r="R99" s="36"/>
      <c r="S99" s="141"/>
      <c r="T99" s="142"/>
      <c r="U99" s="143" t="s">
        <v>43</v>
      </c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  <c r="AI99" s="141"/>
      <c r="AJ99" s="141"/>
      <c r="AK99" s="141"/>
      <c r="AL99" s="141"/>
      <c r="AM99" s="141"/>
      <c r="AN99" s="141"/>
      <c r="AO99" s="141"/>
      <c r="AP99" s="141"/>
      <c r="AQ99" s="141"/>
      <c r="AR99" s="141"/>
      <c r="AS99" s="141"/>
      <c r="AT99" s="141"/>
      <c r="AU99" s="141"/>
      <c r="AV99" s="141"/>
      <c r="AW99" s="141"/>
      <c r="AX99" s="141"/>
      <c r="AY99" s="144" t="s">
        <v>141</v>
      </c>
      <c r="AZ99" s="141"/>
      <c r="BA99" s="141"/>
      <c r="BB99" s="141"/>
      <c r="BC99" s="141"/>
      <c r="BD99" s="141"/>
      <c r="BE99" s="145">
        <f t="shared" si="0"/>
        <v>0</v>
      </c>
      <c r="BF99" s="145">
        <f t="shared" si="1"/>
        <v>0</v>
      </c>
      <c r="BG99" s="145">
        <f t="shared" si="2"/>
        <v>0</v>
      </c>
      <c r="BH99" s="145">
        <f t="shared" si="3"/>
        <v>0</v>
      </c>
      <c r="BI99" s="145">
        <f t="shared" si="4"/>
        <v>0</v>
      </c>
      <c r="BJ99" s="144" t="s">
        <v>142</v>
      </c>
      <c r="BK99" s="141"/>
      <c r="BL99" s="141"/>
      <c r="BM99" s="141"/>
    </row>
    <row r="100" spans="2:65" s="1" customFormat="1" ht="18" customHeight="1">
      <c r="B100" s="34"/>
      <c r="C100" s="35"/>
      <c r="D100" s="223" t="s">
        <v>145</v>
      </c>
      <c r="E100" s="224"/>
      <c r="F100" s="224"/>
      <c r="G100" s="224"/>
      <c r="H100" s="224"/>
      <c r="I100" s="35"/>
      <c r="J100" s="35"/>
      <c r="K100" s="35"/>
      <c r="L100" s="35"/>
      <c r="M100" s="35"/>
      <c r="N100" s="221">
        <f>ROUND(N88*T100,2)</f>
        <v>0</v>
      </c>
      <c r="O100" s="222"/>
      <c r="P100" s="222"/>
      <c r="Q100" s="222"/>
      <c r="R100" s="36"/>
      <c r="S100" s="141"/>
      <c r="T100" s="142"/>
      <c r="U100" s="143" t="s">
        <v>43</v>
      </c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  <c r="AK100" s="141"/>
      <c r="AL100" s="141"/>
      <c r="AM100" s="141"/>
      <c r="AN100" s="141"/>
      <c r="AO100" s="141"/>
      <c r="AP100" s="141"/>
      <c r="AQ100" s="141"/>
      <c r="AR100" s="141"/>
      <c r="AS100" s="141"/>
      <c r="AT100" s="141"/>
      <c r="AU100" s="141"/>
      <c r="AV100" s="141"/>
      <c r="AW100" s="141"/>
      <c r="AX100" s="141"/>
      <c r="AY100" s="144" t="s">
        <v>141</v>
      </c>
      <c r="AZ100" s="141"/>
      <c r="BA100" s="141"/>
      <c r="BB100" s="141"/>
      <c r="BC100" s="141"/>
      <c r="BD100" s="141"/>
      <c r="BE100" s="145">
        <f t="shared" si="0"/>
        <v>0</v>
      </c>
      <c r="BF100" s="145">
        <f t="shared" si="1"/>
        <v>0</v>
      </c>
      <c r="BG100" s="145">
        <f t="shared" si="2"/>
        <v>0</v>
      </c>
      <c r="BH100" s="145">
        <f t="shared" si="3"/>
        <v>0</v>
      </c>
      <c r="BI100" s="145">
        <f t="shared" si="4"/>
        <v>0</v>
      </c>
      <c r="BJ100" s="144" t="s">
        <v>142</v>
      </c>
      <c r="BK100" s="141"/>
      <c r="BL100" s="141"/>
      <c r="BM100" s="141"/>
    </row>
    <row r="101" spans="2:65" s="1" customFormat="1" ht="18" customHeight="1">
      <c r="B101" s="34"/>
      <c r="C101" s="35"/>
      <c r="D101" s="223" t="s">
        <v>146</v>
      </c>
      <c r="E101" s="224"/>
      <c r="F101" s="224"/>
      <c r="G101" s="224"/>
      <c r="H101" s="224"/>
      <c r="I101" s="35"/>
      <c r="J101" s="35"/>
      <c r="K101" s="35"/>
      <c r="L101" s="35"/>
      <c r="M101" s="35"/>
      <c r="N101" s="221">
        <f>ROUND(N88*T101,2)</f>
        <v>0</v>
      </c>
      <c r="O101" s="222"/>
      <c r="P101" s="222"/>
      <c r="Q101" s="222"/>
      <c r="R101" s="36"/>
      <c r="S101" s="141"/>
      <c r="T101" s="142"/>
      <c r="U101" s="143" t="s">
        <v>43</v>
      </c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  <c r="AK101" s="141"/>
      <c r="AL101" s="141"/>
      <c r="AM101" s="141"/>
      <c r="AN101" s="141"/>
      <c r="AO101" s="141"/>
      <c r="AP101" s="141"/>
      <c r="AQ101" s="141"/>
      <c r="AR101" s="141"/>
      <c r="AS101" s="141"/>
      <c r="AT101" s="141"/>
      <c r="AU101" s="141"/>
      <c r="AV101" s="141"/>
      <c r="AW101" s="141"/>
      <c r="AX101" s="141"/>
      <c r="AY101" s="144" t="s">
        <v>141</v>
      </c>
      <c r="AZ101" s="141"/>
      <c r="BA101" s="141"/>
      <c r="BB101" s="141"/>
      <c r="BC101" s="141"/>
      <c r="BD101" s="141"/>
      <c r="BE101" s="145">
        <f t="shared" si="0"/>
        <v>0</v>
      </c>
      <c r="BF101" s="145">
        <f t="shared" si="1"/>
        <v>0</v>
      </c>
      <c r="BG101" s="145">
        <f t="shared" si="2"/>
        <v>0</v>
      </c>
      <c r="BH101" s="145">
        <f t="shared" si="3"/>
        <v>0</v>
      </c>
      <c r="BI101" s="145">
        <f t="shared" si="4"/>
        <v>0</v>
      </c>
      <c r="BJ101" s="144" t="s">
        <v>142</v>
      </c>
      <c r="BK101" s="141"/>
      <c r="BL101" s="141"/>
      <c r="BM101" s="141"/>
    </row>
    <row r="102" spans="2:65" s="1" customFormat="1" ht="18" customHeight="1">
      <c r="B102" s="34"/>
      <c r="C102" s="35"/>
      <c r="D102" s="105" t="s">
        <v>147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221">
        <f>ROUND(N88*T102,2)</f>
        <v>0</v>
      </c>
      <c r="O102" s="222"/>
      <c r="P102" s="222"/>
      <c r="Q102" s="222"/>
      <c r="R102" s="36"/>
      <c r="S102" s="141"/>
      <c r="T102" s="146"/>
      <c r="U102" s="147" t="s">
        <v>43</v>
      </c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  <c r="AK102" s="141"/>
      <c r="AL102" s="141"/>
      <c r="AM102" s="141"/>
      <c r="AN102" s="141"/>
      <c r="AO102" s="141"/>
      <c r="AP102" s="141"/>
      <c r="AQ102" s="141"/>
      <c r="AR102" s="141"/>
      <c r="AS102" s="141"/>
      <c r="AT102" s="141"/>
      <c r="AU102" s="141"/>
      <c r="AV102" s="141"/>
      <c r="AW102" s="141"/>
      <c r="AX102" s="141"/>
      <c r="AY102" s="144" t="s">
        <v>148</v>
      </c>
      <c r="AZ102" s="141"/>
      <c r="BA102" s="141"/>
      <c r="BB102" s="141"/>
      <c r="BC102" s="141"/>
      <c r="BD102" s="141"/>
      <c r="BE102" s="145">
        <f t="shared" si="0"/>
        <v>0</v>
      </c>
      <c r="BF102" s="145">
        <f t="shared" si="1"/>
        <v>0</v>
      </c>
      <c r="BG102" s="145">
        <f t="shared" si="2"/>
        <v>0</v>
      </c>
      <c r="BH102" s="145">
        <f t="shared" si="3"/>
        <v>0</v>
      </c>
      <c r="BI102" s="145">
        <f t="shared" si="4"/>
        <v>0</v>
      </c>
      <c r="BJ102" s="144" t="s">
        <v>142</v>
      </c>
      <c r="BK102" s="141"/>
      <c r="BL102" s="141"/>
      <c r="BM102" s="141"/>
    </row>
    <row r="103" spans="2:65" s="1" customFormat="1" ht="13.5">
      <c r="B103" s="34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6"/>
      <c r="T103" s="128"/>
      <c r="U103" s="128"/>
    </row>
    <row r="104" spans="2:65" s="1" customFormat="1" ht="29.25" customHeight="1">
      <c r="B104" s="34"/>
      <c r="C104" s="116" t="s">
        <v>118</v>
      </c>
      <c r="D104" s="117"/>
      <c r="E104" s="117"/>
      <c r="F104" s="117"/>
      <c r="G104" s="117"/>
      <c r="H104" s="117"/>
      <c r="I104" s="117"/>
      <c r="J104" s="117"/>
      <c r="K104" s="117"/>
      <c r="L104" s="227">
        <f>ROUND(SUM(N88+N96),2)</f>
        <v>0</v>
      </c>
      <c r="M104" s="227"/>
      <c r="N104" s="227"/>
      <c r="O104" s="227"/>
      <c r="P104" s="227"/>
      <c r="Q104" s="227"/>
      <c r="R104" s="36"/>
      <c r="T104" s="128"/>
      <c r="U104" s="128"/>
    </row>
    <row r="105" spans="2:65" s="1" customFormat="1" ht="6.95" customHeight="1">
      <c r="B105" s="58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60"/>
      <c r="T105" s="128"/>
      <c r="U105" s="128"/>
    </row>
    <row r="109" spans="2:65" s="1" customFormat="1" ht="6.95" customHeight="1">
      <c r="B109" s="61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3"/>
    </row>
    <row r="110" spans="2:65" s="1" customFormat="1" ht="36.950000000000003" customHeight="1">
      <c r="B110" s="34"/>
      <c r="C110" s="185" t="s">
        <v>149</v>
      </c>
      <c r="D110" s="232"/>
      <c r="E110" s="232"/>
      <c r="F110" s="232"/>
      <c r="G110" s="232"/>
      <c r="H110" s="232"/>
      <c r="I110" s="232"/>
      <c r="J110" s="232"/>
      <c r="K110" s="232"/>
      <c r="L110" s="232"/>
      <c r="M110" s="232"/>
      <c r="N110" s="232"/>
      <c r="O110" s="232"/>
      <c r="P110" s="232"/>
      <c r="Q110" s="232"/>
      <c r="R110" s="36"/>
    </row>
    <row r="111" spans="2:65" s="1" customFormat="1" ht="6.95" customHeight="1">
      <c r="B111" s="34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6"/>
    </row>
    <row r="112" spans="2:65" s="1" customFormat="1" ht="30" customHeight="1">
      <c r="B112" s="34"/>
      <c r="C112" s="29" t="s">
        <v>17</v>
      </c>
      <c r="D112" s="35"/>
      <c r="E112" s="35"/>
      <c r="F112" s="230" t="str">
        <f>F6</f>
        <v>Rekonštrukcia chodníkov v Historickom Mestskom  parku</v>
      </c>
      <c r="G112" s="231"/>
      <c r="H112" s="231"/>
      <c r="I112" s="231"/>
      <c r="J112" s="231"/>
      <c r="K112" s="231"/>
      <c r="L112" s="231"/>
      <c r="M112" s="231"/>
      <c r="N112" s="231"/>
      <c r="O112" s="231"/>
      <c r="P112" s="231"/>
      <c r="Q112" s="35"/>
      <c r="R112" s="36"/>
    </row>
    <row r="113" spans="2:65" s="1" customFormat="1" ht="36.950000000000003" customHeight="1">
      <c r="B113" s="34"/>
      <c r="C113" s="68" t="s">
        <v>125</v>
      </c>
      <c r="D113" s="35"/>
      <c r="E113" s="35"/>
      <c r="F113" s="205" t="str">
        <f>F7</f>
        <v>09 - Chodník trasa H</v>
      </c>
      <c r="G113" s="232"/>
      <c r="H113" s="232"/>
      <c r="I113" s="232"/>
      <c r="J113" s="232"/>
      <c r="K113" s="232"/>
      <c r="L113" s="232"/>
      <c r="M113" s="232"/>
      <c r="N113" s="232"/>
      <c r="O113" s="232"/>
      <c r="P113" s="232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8" customHeight="1">
      <c r="B115" s="34"/>
      <c r="C115" s="29" t="s">
        <v>22</v>
      </c>
      <c r="D115" s="35"/>
      <c r="E115" s="35"/>
      <c r="F115" s="27" t="str">
        <f>F9</f>
        <v>Trebišov</v>
      </c>
      <c r="G115" s="35"/>
      <c r="H115" s="35"/>
      <c r="I115" s="35"/>
      <c r="J115" s="35"/>
      <c r="K115" s="29" t="s">
        <v>24</v>
      </c>
      <c r="L115" s="35"/>
      <c r="M115" s="234" t="str">
        <f>IF(O9="","",O9)</f>
        <v>Vyplň údaj</v>
      </c>
      <c r="N115" s="234"/>
      <c r="O115" s="234"/>
      <c r="P115" s="234"/>
      <c r="Q115" s="35"/>
      <c r="R115" s="36"/>
    </row>
    <row r="116" spans="2:65" s="1" customFormat="1" ht="6.95" customHeight="1"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6"/>
    </row>
    <row r="117" spans="2:65" s="1" customFormat="1">
      <c r="B117" s="34"/>
      <c r="C117" s="29" t="s">
        <v>25</v>
      </c>
      <c r="D117" s="35"/>
      <c r="E117" s="35"/>
      <c r="F117" s="27" t="str">
        <f>E12</f>
        <v xml:space="preserve">Mesto Trebišov </v>
      </c>
      <c r="G117" s="35"/>
      <c r="H117" s="35"/>
      <c r="I117" s="35"/>
      <c r="J117" s="35"/>
      <c r="K117" s="29" t="s">
        <v>31</v>
      </c>
      <c r="L117" s="35"/>
      <c r="M117" s="189" t="str">
        <f>E18</f>
        <v xml:space="preserve"> </v>
      </c>
      <c r="N117" s="189"/>
      <c r="O117" s="189"/>
      <c r="P117" s="189"/>
      <c r="Q117" s="189"/>
      <c r="R117" s="36"/>
    </row>
    <row r="118" spans="2:65" s="1" customFormat="1" ht="14.45" customHeight="1">
      <c r="B118" s="34"/>
      <c r="C118" s="29" t="s">
        <v>29</v>
      </c>
      <c r="D118" s="35"/>
      <c r="E118" s="35"/>
      <c r="F118" s="27" t="str">
        <f>IF(E15="","",E15)</f>
        <v>Vyplň údaj</v>
      </c>
      <c r="G118" s="35"/>
      <c r="H118" s="35"/>
      <c r="I118" s="35"/>
      <c r="J118" s="35"/>
      <c r="K118" s="29" t="s">
        <v>35</v>
      </c>
      <c r="L118" s="35"/>
      <c r="M118" s="189" t="str">
        <f>E21</f>
        <v xml:space="preserve"> </v>
      </c>
      <c r="N118" s="189"/>
      <c r="O118" s="189"/>
      <c r="P118" s="189"/>
      <c r="Q118" s="189"/>
      <c r="R118" s="36"/>
    </row>
    <row r="119" spans="2:65" s="1" customFormat="1" ht="10.3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8" customFormat="1" ht="29.25" customHeight="1">
      <c r="B120" s="148"/>
      <c r="C120" s="149" t="s">
        <v>150</v>
      </c>
      <c r="D120" s="150" t="s">
        <v>151</v>
      </c>
      <c r="E120" s="150" t="s">
        <v>58</v>
      </c>
      <c r="F120" s="249" t="s">
        <v>152</v>
      </c>
      <c r="G120" s="249"/>
      <c r="H120" s="249"/>
      <c r="I120" s="249"/>
      <c r="J120" s="150" t="s">
        <v>153</v>
      </c>
      <c r="K120" s="150" t="s">
        <v>154</v>
      </c>
      <c r="L120" s="249" t="s">
        <v>155</v>
      </c>
      <c r="M120" s="249"/>
      <c r="N120" s="249" t="s">
        <v>130</v>
      </c>
      <c r="O120" s="249"/>
      <c r="P120" s="249"/>
      <c r="Q120" s="250"/>
      <c r="R120" s="151"/>
      <c r="T120" s="79" t="s">
        <v>156</v>
      </c>
      <c r="U120" s="80" t="s">
        <v>40</v>
      </c>
      <c r="V120" s="80" t="s">
        <v>157</v>
      </c>
      <c r="W120" s="80" t="s">
        <v>158</v>
      </c>
      <c r="X120" s="80" t="s">
        <v>159</v>
      </c>
      <c r="Y120" s="80" t="s">
        <v>160</v>
      </c>
      <c r="Z120" s="80" t="s">
        <v>161</v>
      </c>
      <c r="AA120" s="81" t="s">
        <v>162</v>
      </c>
    </row>
    <row r="121" spans="2:65" s="1" customFormat="1" ht="29.25" customHeight="1">
      <c r="B121" s="34"/>
      <c r="C121" s="83" t="s">
        <v>127</v>
      </c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256">
        <f>BK121</f>
        <v>0</v>
      </c>
      <c r="O121" s="257"/>
      <c r="P121" s="257"/>
      <c r="Q121" s="257"/>
      <c r="R121" s="36"/>
      <c r="T121" s="82"/>
      <c r="U121" s="50"/>
      <c r="V121" s="50"/>
      <c r="W121" s="152">
        <f>W122+W133</f>
        <v>0</v>
      </c>
      <c r="X121" s="50"/>
      <c r="Y121" s="152">
        <f>Y122+Y133</f>
        <v>49.460700000000003</v>
      </c>
      <c r="Z121" s="50"/>
      <c r="AA121" s="153">
        <f>AA122+AA133</f>
        <v>1.524</v>
      </c>
      <c r="AT121" s="18" t="s">
        <v>75</v>
      </c>
      <c r="AU121" s="18" t="s">
        <v>132</v>
      </c>
      <c r="BK121" s="154">
        <f>BK122+BK133</f>
        <v>0</v>
      </c>
    </row>
    <row r="122" spans="2:65" s="9" customFormat="1" ht="37.35" customHeight="1">
      <c r="B122" s="155"/>
      <c r="C122" s="156"/>
      <c r="D122" s="157" t="s">
        <v>133</v>
      </c>
      <c r="E122" s="157"/>
      <c r="F122" s="157"/>
      <c r="G122" s="157"/>
      <c r="H122" s="157"/>
      <c r="I122" s="157"/>
      <c r="J122" s="157"/>
      <c r="K122" s="157"/>
      <c r="L122" s="157"/>
      <c r="M122" s="157"/>
      <c r="N122" s="247">
        <f>BK122</f>
        <v>0</v>
      </c>
      <c r="O122" s="258"/>
      <c r="P122" s="258"/>
      <c r="Q122" s="258"/>
      <c r="R122" s="158"/>
      <c r="T122" s="159"/>
      <c r="U122" s="156"/>
      <c r="V122" s="156"/>
      <c r="W122" s="160">
        <f>W123+W125+W129+W131</f>
        <v>0</v>
      </c>
      <c r="X122" s="156"/>
      <c r="Y122" s="160">
        <f>Y123+Y125+Y129+Y131</f>
        <v>49.460700000000003</v>
      </c>
      <c r="Z122" s="156"/>
      <c r="AA122" s="161">
        <f>AA123+AA125+AA129+AA131</f>
        <v>1.524</v>
      </c>
      <c r="AR122" s="162" t="s">
        <v>84</v>
      </c>
      <c r="AT122" s="163" t="s">
        <v>75</v>
      </c>
      <c r="AU122" s="163" t="s">
        <v>76</v>
      </c>
      <c r="AY122" s="162" t="s">
        <v>163</v>
      </c>
      <c r="BK122" s="164">
        <f>BK123+BK125+BK129+BK131</f>
        <v>0</v>
      </c>
    </row>
    <row r="123" spans="2:65" s="9" customFormat="1" ht="19.899999999999999" customHeight="1">
      <c r="B123" s="155"/>
      <c r="C123" s="156"/>
      <c r="D123" s="165" t="s">
        <v>134</v>
      </c>
      <c r="E123" s="165"/>
      <c r="F123" s="165"/>
      <c r="G123" s="165"/>
      <c r="H123" s="165"/>
      <c r="I123" s="165"/>
      <c r="J123" s="165"/>
      <c r="K123" s="165"/>
      <c r="L123" s="165"/>
      <c r="M123" s="165"/>
      <c r="N123" s="259">
        <f>BK123</f>
        <v>0</v>
      </c>
      <c r="O123" s="260"/>
      <c r="P123" s="260"/>
      <c r="Q123" s="260"/>
      <c r="R123" s="158"/>
      <c r="T123" s="159"/>
      <c r="U123" s="156"/>
      <c r="V123" s="156"/>
      <c r="W123" s="160">
        <f>W124</f>
        <v>0</v>
      </c>
      <c r="X123" s="156"/>
      <c r="Y123" s="160">
        <f>Y124</f>
        <v>6.9120000000000001E-2</v>
      </c>
      <c r="Z123" s="156"/>
      <c r="AA123" s="161">
        <f>AA124</f>
        <v>1.524</v>
      </c>
      <c r="AR123" s="162" t="s">
        <v>84</v>
      </c>
      <c r="AT123" s="163" t="s">
        <v>75</v>
      </c>
      <c r="AU123" s="163" t="s">
        <v>84</v>
      </c>
      <c r="AY123" s="162" t="s">
        <v>163</v>
      </c>
      <c r="BK123" s="164">
        <f>BK124</f>
        <v>0</v>
      </c>
    </row>
    <row r="124" spans="2:65" s="1" customFormat="1" ht="38.25" customHeight="1">
      <c r="B124" s="34"/>
      <c r="C124" s="166" t="s">
        <v>84</v>
      </c>
      <c r="D124" s="166" t="s">
        <v>164</v>
      </c>
      <c r="E124" s="167" t="s">
        <v>165</v>
      </c>
      <c r="F124" s="251" t="s">
        <v>166</v>
      </c>
      <c r="G124" s="251"/>
      <c r="H124" s="251"/>
      <c r="I124" s="251"/>
      <c r="J124" s="168" t="s">
        <v>167</v>
      </c>
      <c r="K124" s="169">
        <v>12</v>
      </c>
      <c r="L124" s="252">
        <v>0</v>
      </c>
      <c r="M124" s="253"/>
      <c r="N124" s="254">
        <f>ROUND(L124*K124,3)</f>
        <v>0</v>
      </c>
      <c r="O124" s="254"/>
      <c r="P124" s="254"/>
      <c r="Q124" s="254"/>
      <c r="R124" s="36"/>
      <c r="T124" s="171" t="s">
        <v>20</v>
      </c>
      <c r="U124" s="43" t="s">
        <v>43</v>
      </c>
      <c r="V124" s="35"/>
      <c r="W124" s="172">
        <f>V124*K124</f>
        <v>0</v>
      </c>
      <c r="X124" s="172">
        <v>5.7600000000000004E-3</v>
      </c>
      <c r="Y124" s="172">
        <f>X124*K124</f>
        <v>6.9120000000000001E-2</v>
      </c>
      <c r="Z124" s="172">
        <v>0.127</v>
      </c>
      <c r="AA124" s="173">
        <f>Z124*K124</f>
        <v>1.524</v>
      </c>
      <c r="AR124" s="18" t="s">
        <v>168</v>
      </c>
      <c r="AT124" s="18" t="s">
        <v>164</v>
      </c>
      <c r="AU124" s="18" t="s">
        <v>142</v>
      </c>
      <c r="AY124" s="18" t="s">
        <v>163</v>
      </c>
      <c r="BE124" s="109">
        <f>IF(U124="základná",N124,0)</f>
        <v>0</v>
      </c>
      <c r="BF124" s="109">
        <f>IF(U124="znížená",N124,0)</f>
        <v>0</v>
      </c>
      <c r="BG124" s="109">
        <f>IF(U124="zákl. prenesená",N124,0)</f>
        <v>0</v>
      </c>
      <c r="BH124" s="109">
        <f>IF(U124="zníž. prenesená",N124,0)</f>
        <v>0</v>
      </c>
      <c r="BI124" s="109">
        <f>IF(U124="nulová",N124,0)</f>
        <v>0</v>
      </c>
      <c r="BJ124" s="18" t="s">
        <v>142</v>
      </c>
      <c r="BK124" s="174">
        <f>ROUND(L124*K124,3)</f>
        <v>0</v>
      </c>
      <c r="BL124" s="18" t="s">
        <v>168</v>
      </c>
      <c r="BM124" s="18" t="s">
        <v>169</v>
      </c>
    </row>
    <row r="125" spans="2:65" s="9" customFormat="1" ht="29.85" customHeight="1">
      <c r="B125" s="155"/>
      <c r="C125" s="156"/>
      <c r="D125" s="165" t="s">
        <v>135</v>
      </c>
      <c r="E125" s="165"/>
      <c r="F125" s="165"/>
      <c r="G125" s="165"/>
      <c r="H125" s="165"/>
      <c r="I125" s="165"/>
      <c r="J125" s="165"/>
      <c r="K125" s="165"/>
      <c r="L125" s="165"/>
      <c r="M125" s="165"/>
      <c r="N125" s="261">
        <f>BK125</f>
        <v>0</v>
      </c>
      <c r="O125" s="262"/>
      <c r="P125" s="262"/>
      <c r="Q125" s="262"/>
      <c r="R125" s="158"/>
      <c r="T125" s="159"/>
      <c r="U125" s="156"/>
      <c r="V125" s="156"/>
      <c r="W125" s="160">
        <f>SUM(W126:W128)</f>
        <v>0</v>
      </c>
      <c r="X125" s="156"/>
      <c r="Y125" s="160">
        <f>SUM(Y126:Y128)</f>
        <v>49.391580000000005</v>
      </c>
      <c r="Z125" s="156"/>
      <c r="AA125" s="161">
        <f>SUM(AA126:AA128)</f>
        <v>0</v>
      </c>
      <c r="AR125" s="162" t="s">
        <v>84</v>
      </c>
      <c r="AT125" s="163" t="s">
        <v>75</v>
      </c>
      <c r="AU125" s="163" t="s">
        <v>84</v>
      </c>
      <c r="AY125" s="162" t="s">
        <v>163</v>
      </c>
      <c r="BK125" s="164">
        <f>SUM(BK126:BK128)</f>
        <v>0</v>
      </c>
    </row>
    <row r="126" spans="2:65" s="1" customFormat="1" ht="51" customHeight="1">
      <c r="B126" s="34"/>
      <c r="C126" s="166" t="s">
        <v>170</v>
      </c>
      <c r="D126" s="166" t="s">
        <v>164</v>
      </c>
      <c r="E126" s="167" t="s">
        <v>171</v>
      </c>
      <c r="F126" s="251" t="s">
        <v>172</v>
      </c>
      <c r="G126" s="251"/>
      <c r="H126" s="251"/>
      <c r="I126" s="251"/>
      <c r="J126" s="168" t="s">
        <v>167</v>
      </c>
      <c r="K126" s="169">
        <v>322</v>
      </c>
      <c r="L126" s="252">
        <v>0</v>
      </c>
      <c r="M126" s="253"/>
      <c r="N126" s="254">
        <f>ROUND(L126*K126,3)</f>
        <v>0</v>
      </c>
      <c r="O126" s="254"/>
      <c r="P126" s="254"/>
      <c r="Q126" s="254"/>
      <c r="R126" s="36"/>
      <c r="T126" s="171" t="s">
        <v>20</v>
      </c>
      <c r="U126" s="43" t="s">
        <v>43</v>
      </c>
      <c r="V126" s="35"/>
      <c r="W126" s="172">
        <f>V126*K126</f>
        <v>0</v>
      </c>
      <c r="X126" s="172">
        <v>4.895E-2</v>
      </c>
      <c r="Y126" s="172">
        <f>X126*K126</f>
        <v>15.761900000000001</v>
      </c>
      <c r="Z126" s="172">
        <v>0</v>
      </c>
      <c r="AA126" s="173">
        <f>Z126*K126</f>
        <v>0</v>
      </c>
      <c r="AR126" s="18" t="s">
        <v>168</v>
      </c>
      <c r="AT126" s="18" t="s">
        <v>164</v>
      </c>
      <c r="AU126" s="18" t="s">
        <v>142</v>
      </c>
      <c r="AY126" s="18" t="s">
        <v>163</v>
      </c>
      <c r="BE126" s="109">
        <f>IF(U126="základná",N126,0)</f>
        <v>0</v>
      </c>
      <c r="BF126" s="109">
        <f>IF(U126="znížená",N126,0)</f>
        <v>0</v>
      </c>
      <c r="BG126" s="109">
        <f>IF(U126="zákl. prenesená",N126,0)</f>
        <v>0</v>
      </c>
      <c r="BH126" s="109">
        <f>IF(U126="zníž. prenesená",N126,0)</f>
        <v>0</v>
      </c>
      <c r="BI126" s="109">
        <f>IF(U126="nulová",N126,0)</f>
        <v>0</v>
      </c>
      <c r="BJ126" s="18" t="s">
        <v>142</v>
      </c>
      <c r="BK126" s="174">
        <f>ROUND(L126*K126,3)</f>
        <v>0</v>
      </c>
      <c r="BL126" s="18" t="s">
        <v>168</v>
      </c>
      <c r="BM126" s="18" t="s">
        <v>241</v>
      </c>
    </row>
    <row r="127" spans="2:65" s="1" customFormat="1" ht="38.25" customHeight="1">
      <c r="B127" s="34"/>
      <c r="C127" s="166" t="s">
        <v>174</v>
      </c>
      <c r="D127" s="166" t="s">
        <v>164</v>
      </c>
      <c r="E127" s="167" t="s">
        <v>175</v>
      </c>
      <c r="F127" s="251" t="s">
        <v>176</v>
      </c>
      <c r="G127" s="251"/>
      <c r="H127" s="251"/>
      <c r="I127" s="251"/>
      <c r="J127" s="168" t="s">
        <v>167</v>
      </c>
      <c r="K127" s="169">
        <v>322</v>
      </c>
      <c r="L127" s="252">
        <v>0</v>
      </c>
      <c r="M127" s="253"/>
      <c r="N127" s="254">
        <f>ROUND(L127*K127,3)</f>
        <v>0</v>
      </c>
      <c r="O127" s="254"/>
      <c r="P127" s="254"/>
      <c r="Q127" s="254"/>
      <c r="R127" s="36"/>
      <c r="T127" s="171" t="s">
        <v>20</v>
      </c>
      <c r="U127" s="43" t="s">
        <v>43</v>
      </c>
      <c r="V127" s="35"/>
      <c r="W127" s="172">
        <f>V127*K127</f>
        <v>0</v>
      </c>
      <c r="X127" s="172">
        <v>7.1000000000000002E-4</v>
      </c>
      <c r="Y127" s="172">
        <f>X127*K127</f>
        <v>0.22862000000000002</v>
      </c>
      <c r="Z127" s="172">
        <v>0</v>
      </c>
      <c r="AA127" s="173">
        <f>Z127*K127</f>
        <v>0</v>
      </c>
      <c r="AR127" s="18" t="s">
        <v>168</v>
      </c>
      <c r="AT127" s="18" t="s">
        <v>164</v>
      </c>
      <c r="AU127" s="18" t="s">
        <v>142</v>
      </c>
      <c r="AY127" s="18" t="s">
        <v>163</v>
      </c>
      <c r="BE127" s="109">
        <f>IF(U127="základná",N127,0)</f>
        <v>0</v>
      </c>
      <c r="BF127" s="109">
        <f>IF(U127="znížená",N127,0)</f>
        <v>0</v>
      </c>
      <c r="BG127" s="109">
        <f>IF(U127="zákl. prenesená",N127,0)</f>
        <v>0</v>
      </c>
      <c r="BH127" s="109">
        <f>IF(U127="zníž. prenesená",N127,0)</f>
        <v>0</v>
      </c>
      <c r="BI127" s="109">
        <f>IF(U127="nulová",N127,0)</f>
        <v>0</v>
      </c>
      <c r="BJ127" s="18" t="s">
        <v>142</v>
      </c>
      <c r="BK127" s="174">
        <f>ROUND(L127*K127,3)</f>
        <v>0</v>
      </c>
      <c r="BL127" s="18" t="s">
        <v>168</v>
      </c>
      <c r="BM127" s="18" t="s">
        <v>177</v>
      </c>
    </row>
    <row r="128" spans="2:65" s="1" customFormat="1" ht="38.25" customHeight="1">
      <c r="B128" s="34"/>
      <c r="C128" s="166" t="s">
        <v>168</v>
      </c>
      <c r="D128" s="166" t="s">
        <v>164</v>
      </c>
      <c r="E128" s="167" t="s">
        <v>178</v>
      </c>
      <c r="F128" s="251" t="s">
        <v>179</v>
      </c>
      <c r="G128" s="251"/>
      <c r="H128" s="251"/>
      <c r="I128" s="251"/>
      <c r="J128" s="168" t="s">
        <v>167</v>
      </c>
      <c r="K128" s="169">
        <v>322</v>
      </c>
      <c r="L128" s="252">
        <v>0</v>
      </c>
      <c r="M128" s="253"/>
      <c r="N128" s="254">
        <f>ROUND(L128*K128,3)</f>
        <v>0</v>
      </c>
      <c r="O128" s="254"/>
      <c r="P128" s="254"/>
      <c r="Q128" s="254"/>
      <c r="R128" s="36"/>
      <c r="T128" s="171" t="s">
        <v>20</v>
      </c>
      <c r="U128" s="43" t="s">
        <v>43</v>
      </c>
      <c r="V128" s="35"/>
      <c r="W128" s="172">
        <f>V128*K128</f>
        <v>0</v>
      </c>
      <c r="X128" s="172">
        <v>0.10373</v>
      </c>
      <c r="Y128" s="172">
        <f>X128*K128</f>
        <v>33.401060000000001</v>
      </c>
      <c r="Z128" s="172">
        <v>0</v>
      </c>
      <c r="AA128" s="173">
        <f>Z128*K128</f>
        <v>0</v>
      </c>
      <c r="AR128" s="18" t="s">
        <v>168</v>
      </c>
      <c r="AT128" s="18" t="s">
        <v>164</v>
      </c>
      <c r="AU128" s="18" t="s">
        <v>142</v>
      </c>
      <c r="AY128" s="18" t="s">
        <v>163</v>
      </c>
      <c r="BE128" s="109">
        <f>IF(U128="základná",N128,0)</f>
        <v>0</v>
      </c>
      <c r="BF128" s="109">
        <f>IF(U128="znížená",N128,0)</f>
        <v>0</v>
      </c>
      <c r="BG128" s="109">
        <f>IF(U128="zákl. prenesená",N128,0)</f>
        <v>0</v>
      </c>
      <c r="BH128" s="109">
        <f>IF(U128="zníž. prenesená",N128,0)</f>
        <v>0</v>
      </c>
      <c r="BI128" s="109">
        <f>IF(U128="nulová",N128,0)</f>
        <v>0</v>
      </c>
      <c r="BJ128" s="18" t="s">
        <v>142</v>
      </c>
      <c r="BK128" s="174">
        <f>ROUND(L128*K128,3)</f>
        <v>0</v>
      </c>
      <c r="BL128" s="18" t="s">
        <v>168</v>
      </c>
      <c r="BM128" s="18" t="s">
        <v>180</v>
      </c>
    </row>
    <row r="129" spans="2:65" s="9" customFormat="1" ht="29.85" customHeight="1">
      <c r="B129" s="155"/>
      <c r="C129" s="156"/>
      <c r="D129" s="165" t="s">
        <v>136</v>
      </c>
      <c r="E129" s="165"/>
      <c r="F129" s="165"/>
      <c r="G129" s="165"/>
      <c r="H129" s="165"/>
      <c r="I129" s="165"/>
      <c r="J129" s="165"/>
      <c r="K129" s="165"/>
      <c r="L129" s="165"/>
      <c r="M129" s="165"/>
      <c r="N129" s="261">
        <f>BK129</f>
        <v>0</v>
      </c>
      <c r="O129" s="262"/>
      <c r="P129" s="262"/>
      <c r="Q129" s="262"/>
      <c r="R129" s="158"/>
      <c r="T129" s="159"/>
      <c r="U129" s="156"/>
      <c r="V129" s="156"/>
      <c r="W129" s="160">
        <f>W130</f>
        <v>0</v>
      </c>
      <c r="X129" s="156"/>
      <c r="Y129" s="160">
        <f>Y130</f>
        <v>0</v>
      </c>
      <c r="Z129" s="156"/>
      <c r="AA129" s="161">
        <f>AA130</f>
        <v>0</v>
      </c>
      <c r="AR129" s="162" t="s">
        <v>84</v>
      </c>
      <c r="AT129" s="163" t="s">
        <v>75</v>
      </c>
      <c r="AU129" s="163" t="s">
        <v>84</v>
      </c>
      <c r="AY129" s="162" t="s">
        <v>163</v>
      </c>
      <c r="BK129" s="164">
        <f>BK130</f>
        <v>0</v>
      </c>
    </row>
    <row r="130" spans="2:65" s="1" customFormat="1" ht="51" customHeight="1">
      <c r="B130" s="34"/>
      <c r="C130" s="166" t="s">
        <v>181</v>
      </c>
      <c r="D130" s="166" t="s">
        <v>164</v>
      </c>
      <c r="E130" s="167" t="s">
        <v>182</v>
      </c>
      <c r="F130" s="251" t="s">
        <v>224</v>
      </c>
      <c r="G130" s="251"/>
      <c r="H130" s="251"/>
      <c r="I130" s="251"/>
      <c r="J130" s="168" t="s">
        <v>184</v>
      </c>
      <c r="K130" s="169">
        <v>1.524</v>
      </c>
      <c r="L130" s="252">
        <v>0</v>
      </c>
      <c r="M130" s="253"/>
      <c r="N130" s="254">
        <f>ROUND(L130*K130,3)</f>
        <v>0</v>
      </c>
      <c r="O130" s="254"/>
      <c r="P130" s="254"/>
      <c r="Q130" s="254"/>
      <c r="R130" s="36"/>
      <c r="T130" s="171" t="s">
        <v>20</v>
      </c>
      <c r="U130" s="43" t="s">
        <v>43</v>
      </c>
      <c r="V130" s="35"/>
      <c r="W130" s="172">
        <f>V130*K130</f>
        <v>0</v>
      </c>
      <c r="X130" s="172">
        <v>0</v>
      </c>
      <c r="Y130" s="172">
        <f>X130*K130</f>
        <v>0</v>
      </c>
      <c r="Z130" s="172">
        <v>0</v>
      </c>
      <c r="AA130" s="173">
        <f>Z130*K130</f>
        <v>0</v>
      </c>
      <c r="AR130" s="18" t="s">
        <v>168</v>
      </c>
      <c r="AT130" s="18" t="s">
        <v>164</v>
      </c>
      <c r="AU130" s="18" t="s">
        <v>142</v>
      </c>
      <c r="AY130" s="18" t="s">
        <v>163</v>
      </c>
      <c r="BE130" s="109">
        <f>IF(U130="základná",N130,0)</f>
        <v>0</v>
      </c>
      <c r="BF130" s="109">
        <f>IF(U130="znížená",N130,0)</f>
        <v>0</v>
      </c>
      <c r="BG130" s="109">
        <f>IF(U130="zákl. prenesená",N130,0)</f>
        <v>0</v>
      </c>
      <c r="BH130" s="109">
        <f>IF(U130="zníž. prenesená",N130,0)</f>
        <v>0</v>
      </c>
      <c r="BI130" s="109">
        <f>IF(U130="nulová",N130,0)</f>
        <v>0</v>
      </c>
      <c r="BJ130" s="18" t="s">
        <v>142</v>
      </c>
      <c r="BK130" s="174">
        <f>ROUND(L130*K130,3)</f>
        <v>0</v>
      </c>
      <c r="BL130" s="18" t="s">
        <v>168</v>
      </c>
      <c r="BM130" s="18" t="s">
        <v>185</v>
      </c>
    </row>
    <row r="131" spans="2:65" s="9" customFormat="1" ht="29.85" customHeight="1">
      <c r="B131" s="155"/>
      <c r="C131" s="156"/>
      <c r="D131" s="165" t="s">
        <v>137</v>
      </c>
      <c r="E131" s="165"/>
      <c r="F131" s="165"/>
      <c r="G131" s="165"/>
      <c r="H131" s="165"/>
      <c r="I131" s="165"/>
      <c r="J131" s="165"/>
      <c r="K131" s="165"/>
      <c r="L131" s="165"/>
      <c r="M131" s="165"/>
      <c r="N131" s="261">
        <f>BK131</f>
        <v>0</v>
      </c>
      <c r="O131" s="262"/>
      <c r="P131" s="262"/>
      <c r="Q131" s="262"/>
      <c r="R131" s="158"/>
      <c r="T131" s="159"/>
      <c r="U131" s="156"/>
      <c r="V131" s="156"/>
      <c r="W131" s="160">
        <f>W132</f>
        <v>0</v>
      </c>
      <c r="X131" s="156"/>
      <c r="Y131" s="160">
        <f>Y132</f>
        <v>0</v>
      </c>
      <c r="Z131" s="156"/>
      <c r="AA131" s="161">
        <f>AA132</f>
        <v>0</v>
      </c>
      <c r="AR131" s="162" t="s">
        <v>84</v>
      </c>
      <c r="AT131" s="163" t="s">
        <v>75</v>
      </c>
      <c r="AU131" s="163" t="s">
        <v>84</v>
      </c>
      <c r="AY131" s="162" t="s">
        <v>163</v>
      </c>
      <c r="BK131" s="164">
        <f>BK132</f>
        <v>0</v>
      </c>
    </row>
    <row r="132" spans="2:65" s="1" customFormat="1" ht="38.25" customHeight="1">
      <c r="B132" s="34"/>
      <c r="C132" s="166" t="s">
        <v>186</v>
      </c>
      <c r="D132" s="166" t="s">
        <v>164</v>
      </c>
      <c r="E132" s="167" t="s">
        <v>187</v>
      </c>
      <c r="F132" s="251" t="s">
        <v>188</v>
      </c>
      <c r="G132" s="251"/>
      <c r="H132" s="251"/>
      <c r="I132" s="251"/>
      <c r="J132" s="168" t="s">
        <v>184</v>
      </c>
      <c r="K132" s="169">
        <v>49.460999999999999</v>
      </c>
      <c r="L132" s="252">
        <v>0</v>
      </c>
      <c r="M132" s="253"/>
      <c r="N132" s="254">
        <f>ROUND(L132*K132,3)</f>
        <v>0</v>
      </c>
      <c r="O132" s="254"/>
      <c r="P132" s="254"/>
      <c r="Q132" s="254"/>
      <c r="R132" s="36"/>
      <c r="T132" s="171" t="s">
        <v>20</v>
      </c>
      <c r="U132" s="43" t="s">
        <v>43</v>
      </c>
      <c r="V132" s="35"/>
      <c r="W132" s="172">
        <f>V132*K132</f>
        <v>0</v>
      </c>
      <c r="X132" s="172">
        <v>0</v>
      </c>
      <c r="Y132" s="172">
        <f>X132*K132</f>
        <v>0</v>
      </c>
      <c r="Z132" s="172">
        <v>0</v>
      </c>
      <c r="AA132" s="173">
        <f>Z132*K132</f>
        <v>0</v>
      </c>
      <c r="AR132" s="18" t="s">
        <v>168</v>
      </c>
      <c r="AT132" s="18" t="s">
        <v>164</v>
      </c>
      <c r="AU132" s="18" t="s">
        <v>142</v>
      </c>
      <c r="AY132" s="18" t="s">
        <v>163</v>
      </c>
      <c r="BE132" s="109">
        <f>IF(U132="základná",N132,0)</f>
        <v>0</v>
      </c>
      <c r="BF132" s="109">
        <f>IF(U132="znížená",N132,0)</f>
        <v>0</v>
      </c>
      <c r="BG132" s="109">
        <f>IF(U132="zákl. prenesená",N132,0)</f>
        <v>0</v>
      </c>
      <c r="BH132" s="109">
        <f>IF(U132="zníž. prenesená",N132,0)</f>
        <v>0</v>
      </c>
      <c r="BI132" s="109">
        <f>IF(U132="nulová",N132,0)</f>
        <v>0</v>
      </c>
      <c r="BJ132" s="18" t="s">
        <v>142</v>
      </c>
      <c r="BK132" s="174">
        <f>ROUND(L132*K132,3)</f>
        <v>0</v>
      </c>
      <c r="BL132" s="18" t="s">
        <v>168</v>
      </c>
      <c r="BM132" s="18" t="s">
        <v>189</v>
      </c>
    </row>
    <row r="133" spans="2:65" s="1" customFormat="1" ht="49.9" customHeight="1">
      <c r="B133" s="34"/>
      <c r="C133" s="35"/>
      <c r="D133" s="157" t="s">
        <v>190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263">
        <f t="shared" ref="N133:N138" si="5">BK133</f>
        <v>0</v>
      </c>
      <c r="O133" s="264"/>
      <c r="P133" s="264"/>
      <c r="Q133" s="264"/>
      <c r="R133" s="36"/>
      <c r="T133" s="142"/>
      <c r="U133" s="35"/>
      <c r="V133" s="35"/>
      <c r="W133" s="35"/>
      <c r="X133" s="35"/>
      <c r="Y133" s="35"/>
      <c r="Z133" s="35"/>
      <c r="AA133" s="77"/>
      <c r="AT133" s="18" t="s">
        <v>75</v>
      </c>
      <c r="AU133" s="18" t="s">
        <v>76</v>
      </c>
      <c r="AY133" s="18" t="s">
        <v>191</v>
      </c>
      <c r="BK133" s="174">
        <f>SUM(BK134:BK138)</f>
        <v>0</v>
      </c>
    </row>
    <row r="134" spans="2:65" s="1" customFormat="1" ht="22.35" customHeight="1">
      <c r="B134" s="34"/>
      <c r="C134" s="175" t="s">
        <v>20</v>
      </c>
      <c r="D134" s="175" t="s">
        <v>164</v>
      </c>
      <c r="E134" s="176" t="s">
        <v>20</v>
      </c>
      <c r="F134" s="255" t="s">
        <v>20</v>
      </c>
      <c r="G134" s="255"/>
      <c r="H134" s="255"/>
      <c r="I134" s="255"/>
      <c r="J134" s="177" t="s">
        <v>20</v>
      </c>
      <c r="K134" s="170"/>
      <c r="L134" s="252"/>
      <c r="M134" s="254"/>
      <c r="N134" s="254">
        <f t="shared" si="5"/>
        <v>0</v>
      </c>
      <c r="O134" s="254"/>
      <c r="P134" s="254"/>
      <c r="Q134" s="254"/>
      <c r="R134" s="36"/>
      <c r="T134" s="171" t="s">
        <v>20</v>
      </c>
      <c r="U134" s="178" t="s">
        <v>43</v>
      </c>
      <c r="V134" s="35"/>
      <c r="W134" s="35"/>
      <c r="X134" s="35"/>
      <c r="Y134" s="35"/>
      <c r="Z134" s="35"/>
      <c r="AA134" s="77"/>
      <c r="AT134" s="18" t="s">
        <v>191</v>
      </c>
      <c r="AU134" s="18" t="s">
        <v>84</v>
      </c>
      <c r="AY134" s="18" t="s">
        <v>191</v>
      </c>
      <c r="BE134" s="109">
        <f>IF(U134="základná",N134,0)</f>
        <v>0</v>
      </c>
      <c r="BF134" s="109">
        <f>IF(U134="znížená",N134,0)</f>
        <v>0</v>
      </c>
      <c r="BG134" s="109">
        <f>IF(U134="zákl. prenesená",N134,0)</f>
        <v>0</v>
      </c>
      <c r="BH134" s="109">
        <f>IF(U134="zníž. prenesená",N134,0)</f>
        <v>0</v>
      </c>
      <c r="BI134" s="109">
        <f>IF(U134="nulová",N134,0)</f>
        <v>0</v>
      </c>
      <c r="BJ134" s="18" t="s">
        <v>142</v>
      </c>
      <c r="BK134" s="174">
        <f>L134*K134</f>
        <v>0</v>
      </c>
    </row>
    <row r="135" spans="2:65" s="1" customFormat="1" ht="22.35" customHeight="1">
      <c r="B135" s="34"/>
      <c r="C135" s="175" t="s">
        <v>20</v>
      </c>
      <c r="D135" s="175" t="s">
        <v>164</v>
      </c>
      <c r="E135" s="176" t="s">
        <v>20</v>
      </c>
      <c r="F135" s="255" t="s">
        <v>20</v>
      </c>
      <c r="G135" s="255"/>
      <c r="H135" s="255"/>
      <c r="I135" s="255"/>
      <c r="J135" s="177" t="s">
        <v>20</v>
      </c>
      <c r="K135" s="170"/>
      <c r="L135" s="252"/>
      <c r="M135" s="254"/>
      <c r="N135" s="254">
        <f t="shared" si="5"/>
        <v>0</v>
      </c>
      <c r="O135" s="254"/>
      <c r="P135" s="254"/>
      <c r="Q135" s="254"/>
      <c r="R135" s="36"/>
      <c r="T135" s="171" t="s">
        <v>20</v>
      </c>
      <c r="U135" s="178" t="s">
        <v>43</v>
      </c>
      <c r="V135" s="35"/>
      <c r="W135" s="35"/>
      <c r="X135" s="35"/>
      <c r="Y135" s="35"/>
      <c r="Z135" s="35"/>
      <c r="AA135" s="77"/>
      <c r="AT135" s="18" t="s">
        <v>191</v>
      </c>
      <c r="AU135" s="18" t="s">
        <v>84</v>
      </c>
      <c r="AY135" s="18" t="s">
        <v>191</v>
      </c>
      <c r="BE135" s="109">
        <f>IF(U135="základná",N135,0)</f>
        <v>0</v>
      </c>
      <c r="BF135" s="109">
        <f>IF(U135="znížená",N135,0)</f>
        <v>0</v>
      </c>
      <c r="BG135" s="109">
        <f>IF(U135="zákl. prenesená",N135,0)</f>
        <v>0</v>
      </c>
      <c r="BH135" s="109">
        <f>IF(U135="zníž. prenesená",N135,0)</f>
        <v>0</v>
      </c>
      <c r="BI135" s="109">
        <f>IF(U135="nulová",N135,0)</f>
        <v>0</v>
      </c>
      <c r="BJ135" s="18" t="s">
        <v>142</v>
      </c>
      <c r="BK135" s="174">
        <f>L135*K135</f>
        <v>0</v>
      </c>
    </row>
    <row r="136" spans="2:65" s="1" customFormat="1" ht="22.35" customHeight="1">
      <c r="B136" s="34"/>
      <c r="C136" s="175" t="s">
        <v>20</v>
      </c>
      <c r="D136" s="175" t="s">
        <v>164</v>
      </c>
      <c r="E136" s="176" t="s">
        <v>20</v>
      </c>
      <c r="F136" s="255" t="s">
        <v>20</v>
      </c>
      <c r="G136" s="255"/>
      <c r="H136" s="255"/>
      <c r="I136" s="255"/>
      <c r="J136" s="177" t="s">
        <v>20</v>
      </c>
      <c r="K136" s="170"/>
      <c r="L136" s="252"/>
      <c r="M136" s="254"/>
      <c r="N136" s="254">
        <f t="shared" si="5"/>
        <v>0</v>
      </c>
      <c r="O136" s="254"/>
      <c r="P136" s="254"/>
      <c r="Q136" s="254"/>
      <c r="R136" s="36"/>
      <c r="T136" s="171" t="s">
        <v>20</v>
      </c>
      <c r="U136" s="178" t="s">
        <v>43</v>
      </c>
      <c r="V136" s="35"/>
      <c r="W136" s="35"/>
      <c r="X136" s="35"/>
      <c r="Y136" s="35"/>
      <c r="Z136" s="35"/>
      <c r="AA136" s="77"/>
      <c r="AT136" s="18" t="s">
        <v>191</v>
      </c>
      <c r="AU136" s="18" t="s">
        <v>84</v>
      </c>
      <c r="AY136" s="18" t="s">
        <v>191</v>
      </c>
      <c r="BE136" s="109">
        <f>IF(U136="základná",N136,0)</f>
        <v>0</v>
      </c>
      <c r="BF136" s="109">
        <f>IF(U136="znížená",N136,0)</f>
        <v>0</v>
      </c>
      <c r="BG136" s="109">
        <f>IF(U136="zákl. prenesená",N136,0)</f>
        <v>0</v>
      </c>
      <c r="BH136" s="109">
        <f>IF(U136="zníž. prenesená",N136,0)</f>
        <v>0</v>
      </c>
      <c r="BI136" s="109">
        <f>IF(U136="nulová",N136,0)</f>
        <v>0</v>
      </c>
      <c r="BJ136" s="18" t="s">
        <v>142</v>
      </c>
      <c r="BK136" s="174">
        <f>L136*K136</f>
        <v>0</v>
      </c>
    </row>
    <row r="137" spans="2:65" s="1" customFormat="1" ht="22.35" customHeight="1">
      <c r="B137" s="34"/>
      <c r="C137" s="175" t="s">
        <v>20</v>
      </c>
      <c r="D137" s="175" t="s">
        <v>164</v>
      </c>
      <c r="E137" s="176" t="s">
        <v>20</v>
      </c>
      <c r="F137" s="255" t="s">
        <v>20</v>
      </c>
      <c r="G137" s="255"/>
      <c r="H137" s="255"/>
      <c r="I137" s="255"/>
      <c r="J137" s="177" t="s">
        <v>20</v>
      </c>
      <c r="K137" s="170"/>
      <c r="L137" s="252"/>
      <c r="M137" s="254"/>
      <c r="N137" s="254">
        <f t="shared" si="5"/>
        <v>0</v>
      </c>
      <c r="O137" s="254"/>
      <c r="P137" s="254"/>
      <c r="Q137" s="254"/>
      <c r="R137" s="36"/>
      <c r="T137" s="171" t="s">
        <v>20</v>
      </c>
      <c r="U137" s="178" t="s">
        <v>43</v>
      </c>
      <c r="V137" s="35"/>
      <c r="W137" s="35"/>
      <c r="X137" s="35"/>
      <c r="Y137" s="35"/>
      <c r="Z137" s="35"/>
      <c r="AA137" s="77"/>
      <c r="AT137" s="18" t="s">
        <v>191</v>
      </c>
      <c r="AU137" s="18" t="s">
        <v>84</v>
      </c>
      <c r="AY137" s="18" t="s">
        <v>191</v>
      </c>
      <c r="BE137" s="109">
        <f>IF(U137="základná",N137,0)</f>
        <v>0</v>
      </c>
      <c r="BF137" s="109">
        <f>IF(U137="znížená",N137,0)</f>
        <v>0</v>
      </c>
      <c r="BG137" s="109">
        <f>IF(U137="zákl. prenesená",N137,0)</f>
        <v>0</v>
      </c>
      <c r="BH137" s="109">
        <f>IF(U137="zníž. prenesená",N137,0)</f>
        <v>0</v>
      </c>
      <c r="BI137" s="109">
        <f>IF(U137="nulová",N137,0)</f>
        <v>0</v>
      </c>
      <c r="BJ137" s="18" t="s">
        <v>142</v>
      </c>
      <c r="BK137" s="174">
        <f>L137*K137</f>
        <v>0</v>
      </c>
    </row>
    <row r="138" spans="2:65" s="1" customFormat="1" ht="22.35" customHeight="1">
      <c r="B138" s="34"/>
      <c r="C138" s="175" t="s">
        <v>20</v>
      </c>
      <c r="D138" s="175" t="s">
        <v>164</v>
      </c>
      <c r="E138" s="176" t="s">
        <v>20</v>
      </c>
      <c r="F138" s="255" t="s">
        <v>20</v>
      </c>
      <c r="G138" s="255"/>
      <c r="H138" s="255"/>
      <c r="I138" s="255"/>
      <c r="J138" s="177" t="s">
        <v>20</v>
      </c>
      <c r="K138" s="170"/>
      <c r="L138" s="252"/>
      <c r="M138" s="254"/>
      <c r="N138" s="254">
        <f t="shared" si="5"/>
        <v>0</v>
      </c>
      <c r="O138" s="254"/>
      <c r="P138" s="254"/>
      <c r="Q138" s="254"/>
      <c r="R138" s="36"/>
      <c r="T138" s="171" t="s">
        <v>20</v>
      </c>
      <c r="U138" s="178" t="s">
        <v>43</v>
      </c>
      <c r="V138" s="55"/>
      <c r="W138" s="55"/>
      <c r="X138" s="55"/>
      <c r="Y138" s="55"/>
      <c r="Z138" s="55"/>
      <c r="AA138" s="57"/>
      <c r="AT138" s="18" t="s">
        <v>191</v>
      </c>
      <c r="AU138" s="18" t="s">
        <v>84</v>
      </c>
      <c r="AY138" s="18" t="s">
        <v>191</v>
      </c>
      <c r="BE138" s="109">
        <f>IF(U138="základná",N138,0)</f>
        <v>0</v>
      </c>
      <c r="BF138" s="109">
        <f>IF(U138="znížená",N138,0)</f>
        <v>0</v>
      </c>
      <c r="BG138" s="109">
        <f>IF(U138="zákl. prenesená",N138,0)</f>
        <v>0</v>
      </c>
      <c r="BH138" s="109">
        <f>IF(U138="zníž. prenesená",N138,0)</f>
        <v>0</v>
      </c>
      <c r="BI138" s="109">
        <f>IF(U138="nulová",N138,0)</f>
        <v>0</v>
      </c>
      <c r="BJ138" s="18" t="s">
        <v>142</v>
      </c>
      <c r="BK138" s="174">
        <f>L138*K138</f>
        <v>0</v>
      </c>
    </row>
    <row r="139" spans="2:65" s="1" customFormat="1" ht="6.95" customHeight="1">
      <c r="B139" s="58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60"/>
    </row>
  </sheetData>
  <sheetProtection algorithmName="SHA-512" hashValue="fXk2kD4Kk3qlHMGDEdzbzaxhrOF5mgGXZoFlkqW2hOaUrE3on4Z9Y9X9QpzMOf3/fm9a0OSMO03uXVEMbeqmfA==" saltValue="cQFXay3wpP0a6T7VMuRui/W1bRVg4FmQnZzYVBbuDE8oSCPcamDBYbik8/YMBoY3eUwrwtWORFmUR1Z/Ee30gw==" spinCount="10" sheet="1" objects="1" scenarios="1" formatColumns="0" formatRows="0"/>
  <mergeCells count="108">
    <mergeCell ref="H1:K1"/>
    <mergeCell ref="S2:AC2"/>
    <mergeCell ref="F137:I137"/>
    <mergeCell ref="L137:M137"/>
    <mergeCell ref="N137:Q137"/>
    <mergeCell ref="F138:I138"/>
    <mergeCell ref="L138:M138"/>
    <mergeCell ref="N138:Q138"/>
    <mergeCell ref="N121:Q121"/>
    <mergeCell ref="N122:Q122"/>
    <mergeCell ref="N123:Q123"/>
    <mergeCell ref="N125:Q125"/>
    <mergeCell ref="N129:Q129"/>
    <mergeCell ref="N131:Q131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28:I128"/>
    <mergeCell ref="L128:M128"/>
    <mergeCell ref="N128:Q128"/>
    <mergeCell ref="F130:I130"/>
    <mergeCell ref="L130:M130"/>
    <mergeCell ref="N130:Q130"/>
    <mergeCell ref="F132:I132"/>
    <mergeCell ref="L132:M132"/>
    <mergeCell ref="N132:Q132"/>
    <mergeCell ref="F124:I124"/>
    <mergeCell ref="L124:M124"/>
    <mergeCell ref="N124:Q124"/>
    <mergeCell ref="F126:I126"/>
    <mergeCell ref="L126:M126"/>
    <mergeCell ref="N126:Q126"/>
    <mergeCell ref="F127:I127"/>
    <mergeCell ref="L127:M127"/>
    <mergeCell ref="N127:Q127"/>
    <mergeCell ref="L104:Q104"/>
    <mergeCell ref="C110:Q110"/>
    <mergeCell ref="F112:P112"/>
    <mergeCell ref="F113:P113"/>
    <mergeCell ref="M115:P115"/>
    <mergeCell ref="M117:Q117"/>
    <mergeCell ref="M118:Q118"/>
    <mergeCell ref="F120:I120"/>
    <mergeCell ref="L120:M120"/>
    <mergeCell ref="N120:Q120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</mergeCells>
  <dataValidations count="2">
    <dataValidation type="list" allowBlank="1" showInputMessage="1" showErrorMessage="1" error="Povolené sú hodnoty K, M." sqref="D134:D139">
      <formula1>"K, M"</formula1>
    </dataValidation>
    <dataValidation type="list" allowBlank="1" showInputMessage="1" showErrorMessage="1" error="Povolené sú hodnoty základná, znížená, nulová." sqref="U134:U139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fitToHeight="100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10</vt:i4>
      </vt:variant>
      <vt:variant>
        <vt:lpstr>Pomenované rozsahy</vt:lpstr>
      </vt:variant>
      <vt:variant>
        <vt:i4>20</vt:i4>
      </vt:variant>
    </vt:vector>
  </HeadingPairs>
  <TitlesOfParts>
    <vt:vector size="30" baseType="lpstr">
      <vt:lpstr>Rekapitulácia stavby</vt:lpstr>
      <vt:lpstr>01 - Chodník trasa A </vt:lpstr>
      <vt:lpstr>02 - Chodník trasa B</vt:lpstr>
      <vt:lpstr>03 - Chodník trasa C</vt:lpstr>
      <vt:lpstr>04 - Chodník trasa D1</vt:lpstr>
      <vt:lpstr>05 - Chodník trasa D2</vt:lpstr>
      <vt:lpstr>06 - Chodník trasa E</vt:lpstr>
      <vt:lpstr>07 - Chodník trasa F</vt:lpstr>
      <vt:lpstr>08 - Chodník trasa G</vt:lpstr>
      <vt:lpstr>09 - Chodník trasa H</vt:lpstr>
      <vt:lpstr>'01 - Chodník trasa A '!Názvy_tlače</vt:lpstr>
      <vt:lpstr>'02 - Chodník trasa B'!Názvy_tlače</vt:lpstr>
      <vt:lpstr>'03 - Chodník trasa C'!Názvy_tlače</vt:lpstr>
      <vt:lpstr>'04 - Chodník trasa D1'!Názvy_tlače</vt:lpstr>
      <vt:lpstr>'05 - Chodník trasa D2'!Názvy_tlače</vt:lpstr>
      <vt:lpstr>'06 - Chodník trasa E'!Názvy_tlače</vt:lpstr>
      <vt:lpstr>'07 - Chodník trasa F'!Názvy_tlače</vt:lpstr>
      <vt:lpstr>'08 - Chodník trasa G'!Názvy_tlače</vt:lpstr>
      <vt:lpstr>'09 - Chodník trasa H'!Názvy_tlače</vt:lpstr>
      <vt:lpstr>'Rekapitulácia stavby'!Názvy_tlače</vt:lpstr>
      <vt:lpstr>'01 - Chodník trasa A '!Oblasť_tlače</vt:lpstr>
      <vt:lpstr>'02 - Chodník trasa B'!Oblasť_tlače</vt:lpstr>
      <vt:lpstr>'03 - Chodník trasa C'!Oblasť_tlače</vt:lpstr>
      <vt:lpstr>'04 - Chodník trasa D1'!Oblasť_tlače</vt:lpstr>
      <vt:lpstr>'05 - Chodník trasa D2'!Oblasť_tlače</vt:lpstr>
      <vt:lpstr>'06 - Chodník trasa E'!Oblasť_tlače</vt:lpstr>
      <vt:lpstr>'07 - Chodník trasa F'!Oblasť_tlače</vt:lpstr>
      <vt:lpstr>'08 - Chodník trasa G'!Oblasť_tlače</vt:lpstr>
      <vt:lpstr>'09 - Chodník trasa H'!Oblasť_tlače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Anna-FSPC\Anna</dc:creator>
  <cp:lastModifiedBy>Valéria MAĎAROVÁ</cp:lastModifiedBy>
  <dcterms:created xsi:type="dcterms:W3CDTF">2018-06-05T14:37:36Z</dcterms:created>
  <dcterms:modified xsi:type="dcterms:W3CDTF">2018-06-11T08:23:37Z</dcterms:modified>
</cp:coreProperties>
</file>