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55" windowWidth="17895" windowHeight="11190" activeTab="2"/>
  </bookViews>
  <sheets>
    <sheet name="Rekapitulácia stavby" sheetId="1" r:id="rId1"/>
    <sheet name="01 - Detské ihrisko Bereh..." sheetId="2" r:id="rId2"/>
    <sheet name="02 - Detské ihrisko Bereh..." sheetId="3" r:id="rId3"/>
  </sheets>
  <definedNames>
    <definedName name="_xlnm.Print_Titles" localSheetId="1">'01 - Detské ihrisko Bereh...'!$118:$118</definedName>
    <definedName name="_xlnm.Print_Titles" localSheetId="2">'02 - Detské ihrisko Bereh...'!$118:$118</definedName>
    <definedName name="_xlnm.Print_Titles" localSheetId="0">'Rekapitulácia stavby'!$85:$85</definedName>
    <definedName name="_xlnm.Print_Area" localSheetId="1">'01 - Detské ihrisko Bereh...'!$C$4:$Q$70,'01 - Detské ihrisko Bereh...'!$C$76:$Q$102,'01 - Detské ihrisko Bereh...'!$C$108:$Q$132</definedName>
    <definedName name="_xlnm.Print_Area" localSheetId="2">'02 - Detské ihrisko Bereh...'!$C$4:$Q$70,'02 - Detské ihrisko Bereh...'!$C$76:$Q$102,'02 - Detské ihrisko Bereh...'!$C$108:$Q$132</definedName>
    <definedName name="_xlnm.Print_Area" localSheetId="0">'Rekapitulácia stavby'!$C$4:$AP$70,'Rekapitulácia stavby'!$C$76:$AP$97</definedName>
  </definedNames>
  <calcPr calcId="145621"/>
</workbook>
</file>

<file path=xl/calcChain.xml><?xml version="1.0" encoding="utf-8"?>
<calcChain xmlns="http://schemas.openxmlformats.org/spreadsheetml/2006/main">
  <c r="AY89" i="1" l="1"/>
  <c r="AX89" i="1"/>
  <c r="BI132" i="3"/>
  <c r="BH132" i="3"/>
  <c r="BG132" i="3"/>
  <c r="BE132" i="3"/>
  <c r="BK132" i="3"/>
  <c r="N132" i="3" s="1"/>
  <c r="BF132" i="3" s="1"/>
  <c r="BI131" i="3"/>
  <c r="BH131" i="3"/>
  <c r="BG131" i="3"/>
  <c r="BE131" i="3"/>
  <c r="BK131" i="3"/>
  <c r="N131" i="3"/>
  <c r="BF131" i="3"/>
  <c r="BI130" i="3"/>
  <c r="BH130" i="3"/>
  <c r="BG130" i="3"/>
  <c r="BE130" i="3"/>
  <c r="BK130" i="3"/>
  <c r="N130" i="3"/>
  <c r="BF130" i="3" s="1"/>
  <c r="BI129" i="3"/>
  <c r="BH129" i="3"/>
  <c r="BG129" i="3"/>
  <c r="BE129" i="3"/>
  <c r="BK129" i="3"/>
  <c r="N129" i="3" s="1"/>
  <c r="BF129" i="3"/>
  <c r="BI128" i="3"/>
  <c r="BH128" i="3"/>
  <c r="BG128" i="3"/>
  <c r="BE128" i="3"/>
  <c r="BK128" i="3"/>
  <c r="BK127" i="3"/>
  <c r="N127" i="3" s="1"/>
  <c r="N128" i="3"/>
  <c r="BF128" i="3" s="1"/>
  <c r="N92" i="3"/>
  <c r="BI126" i="3"/>
  <c r="BH126" i="3"/>
  <c r="BG126" i="3"/>
  <c r="BE126" i="3"/>
  <c r="AA126" i="3"/>
  <c r="AA125" i="3"/>
  <c r="Y126" i="3"/>
  <c r="Y125" i="3"/>
  <c r="W126" i="3"/>
  <c r="W125" i="3"/>
  <c r="BK126" i="3"/>
  <c r="BK125" i="3"/>
  <c r="N125" i="3" s="1"/>
  <c r="N126" i="3"/>
  <c r="BF126" i="3" s="1"/>
  <c r="N91" i="3"/>
  <c r="BI124" i="3"/>
  <c r="BH124" i="3"/>
  <c r="BG124" i="3"/>
  <c r="BE124" i="3"/>
  <c r="AA124" i="3"/>
  <c r="Y124" i="3"/>
  <c r="W124" i="3"/>
  <c r="BK124" i="3"/>
  <c r="N124" i="3"/>
  <c r="BF124" i="3"/>
  <c r="BI123" i="3"/>
  <c r="BH123" i="3"/>
  <c r="BG123" i="3"/>
  <c r="BE123" i="3"/>
  <c r="AA123" i="3"/>
  <c r="Y123" i="3"/>
  <c r="Y121" i="3" s="1"/>
  <c r="Y120" i="3" s="1"/>
  <c r="Y119" i="3" s="1"/>
  <c r="W123" i="3"/>
  <c r="BK123" i="3"/>
  <c r="N123" i="3"/>
  <c r="BF123" i="3"/>
  <c r="BI122" i="3"/>
  <c r="BH122" i="3"/>
  <c r="BG122" i="3"/>
  <c r="BE122" i="3"/>
  <c r="H32" i="3" s="1"/>
  <c r="AZ89" i="1" s="1"/>
  <c r="AA122" i="3"/>
  <c r="AA121" i="3"/>
  <c r="AA120" i="3" s="1"/>
  <c r="AA119" i="3" s="1"/>
  <c r="Y122" i="3"/>
  <c r="W122" i="3"/>
  <c r="W121" i="3"/>
  <c r="W120" i="3" s="1"/>
  <c r="W119" i="3" s="1"/>
  <c r="AU89" i="1" s="1"/>
  <c r="BK122" i="3"/>
  <c r="BK121" i="3" s="1"/>
  <c r="BK120" i="3" s="1"/>
  <c r="BK119" i="3" s="1"/>
  <c r="N119" i="3" s="1"/>
  <c r="N88" i="3" s="1"/>
  <c r="N120" i="3"/>
  <c r="N89" i="3" s="1"/>
  <c r="N122" i="3"/>
  <c r="BF122" i="3" s="1"/>
  <c r="F113" i="3"/>
  <c r="F111" i="3"/>
  <c r="BI100" i="3"/>
  <c r="BH100" i="3"/>
  <c r="BG100" i="3"/>
  <c r="BE100" i="3"/>
  <c r="BI99" i="3"/>
  <c r="BH99" i="3"/>
  <c r="BG99" i="3"/>
  <c r="BE99" i="3"/>
  <c r="BI98" i="3"/>
  <c r="BH98" i="3"/>
  <c r="BG98" i="3"/>
  <c r="BE98" i="3"/>
  <c r="BI97" i="3"/>
  <c r="BH97" i="3"/>
  <c r="BG97" i="3"/>
  <c r="BE97" i="3"/>
  <c r="BI96" i="3"/>
  <c r="BH96" i="3"/>
  <c r="BG96" i="3"/>
  <c r="BE96" i="3"/>
  <c r="BI95" i="3"/>
  <c r="BH95" i="3"/>
  <c r="H35" i="3"/>
  <c r="BC89" i="1" s="1"/>
  <c r="BG95" i="3"/>
  <c r="BE95" i="3"/>
  <c r="M32" i="3"/>
  <c r="AV89" i="1" s="1"/>
  <c r="F81" i="3"/>
  <c r="F79" i="3"/>
  <c r="O21" i="3"/>
  <c r="E21" i="3"/>
  <c r="M116" i="3"/>
  <c r="M84" i="3"/>
  <c r="O20" i="3"/>
  <c r="O18" i="3"/>
  <c r="E18" i="3"/>
  <c r="M115" i="3" s="1"/>
  <c r="M83" i="3"/>
  <c r="O17" i="3"/>
  <c r="O15" i="3"/>
  <c r="E15" i="3"/>
  <c r="F116" i="3"/>
  <c r="F84" i="3"/>
  <c r="O14" i="3"/>
  <c r="O12" i="3"/>
  <c r="E12" i="3"/>
  <c r="F115" i="3" s="1"/>
  <c r="O11" i="3"/>
  <c r="O9" i="3"/>
  <c r="M113" i="3" s="1"/>
  <c r="M81" i="3"/>
  <c r="F6" i="3"/>
  <c r="F110" i="3"/>
  <c r="F78" i="3"/>
  <c r="AY88" i="1"/>
  <c r="AX88" i="1"/>
  <c r="BI132" i="2"/>
  <c r="BH132" i="2"/>
  <c r="BG132" i="2"/>
  <c r="BE132" i="2"/>
  <c r="BK132" i="2"/>
  <c r="N132" i="2" s="1"/>
  <c r="BF132" i="2" s="1"/>
  <c r="BI131" i="2"/>
  <c r="BH131" i="2"/>
  <c r="BG131" i="2"/>
  <c r="BE131" i="2"/>
  <c r="BK131" i="2"/>
  <c r="N131" i="2"/>
  <c r="BF131" i="2" s="1"/>
  <c r="BI130" i="2"/>
  <c r="BH130" i="2"/>
  <c r="BG130" i="2"/>
  <c r="BE130" i="2"/>
  <c r="BK130" i="2"/>
  <c r="N130" i="2" s="1"/>
  <c r="BF130" i="2" s="1"/>
  <c r="BI129" i="2"/>
  <c r="BH129" i="2"/>
  <c r="BG129" i="2"/>
  <c r="BE129" i="2"/>
  <c r="BK129" i="2"/>
  <c r="N129" i="2"/>
  <c r="BF129" i="2" s="1"/>
  <c r="BI128" i="2"/>
  <c r="BH128" i="2"/>
  <c r="BG128" i="2"/>
  <c r="BE128" i="2"/>
  <c r="BK128" i="2"/>
  <c r="BI126" i="2"/>
  <c r="BH126" i="2"/>
  <c r="BG126" i="2"/>
  <c r="BE126" i="2"/>
  <c r="AA126" i="2"/>
  <c r="AA125" i="2" s="1"/>
  <c r="Y126" i="2"/>
  <c r="Y125" i="2" s="1"/>
  <c r="W126" i="2"/>
  <c r="W125" i="2" s="1"/>
  <c r="BK126" i="2"/>
  <c r="BK125" i="2" s="1"/>
  <c r="N125" i="2" s="1"/>
  <c r="N91" i="2" s="1"/>
  <c r="N126" i="2"/>
  <c r="BF126" i="2"/>
  <c r="BI124" i="2"/>
  <c r="BH124" i="2"/>
  <c r="BG124" i="2"/>
  <c r="BE124" i="2"/>
  <c r="AA124" i="2"/>
  <c r="Y124" i="2"/>
  <c r="W124" i="2"/>
  <c r="BK124" i="2"/>
  <c r="N124" i="2"/>
  <c r="BF124" i="2" s="1"/>
  <c r="BI123" i="2"/>
  <c r="BH123" i="2"/>
  <c r="BG123" i="2"/>
  <c r="BE123" i="2"/>
  <c r="AA123" i="2"/>
  <c r="Y123" i="2"/>
  <c r="W123" i="2"/>
  <c r="BK123" i="2"/>
  <c r="N123" i="2"/>
  <c r="BF123" i="2" s="1"/>
  <c r="BI122" i="2"/>
  <c r="H36" i="2" s="1"/>
  <c r="BD88" i="1" s="1"/>
  <c r="BH122" i="2"/>
  <c r="BG122" i="2"/>
  <c r="H34" i="2" s="1"/>
  <c r="BB88" i="1" s="1"/>
  <c r="BE122" i="2"/>
  <c r="AA122" i="2"/>
  <c r="AA121" i="2" s="1"/>
  <c r="AA120" i="2" s="1"/>
  <c r="AA119" i="2" s="1"/>
  <c r="Y122" i="2"/>
  <c r="Y121" i="2" s="1"/>
  <c r="Y120" i="2" s="1"/>
  <c r="Y119" i="2" s="1"/>
  <c r="W122" i="2"/>
  <c r="W121" i="2" s="1"/>
  <c r="W120" i="2" s="1"/>
  <c r="W119" i="2" s="1"/>
  <c r="AU88" i="1" s="1"/>
  <c r="AU87" i="1" s="1"/>
  <c r="BK122" i="2"/>
  <c r="BK121" i="2"/>
  <c r="N121" i="2" s="1"/>
  <c r="N90" i="2" s="1"/>
  <c r="N122" i="2"/>
  <c r="BF122" i="2"/>
  <c r="F113" i="2"/>
  <c r="F111" i="2"/>
  <c r="BI100" i="2"/>
  <c r="BH100" i="2"/>
  <c r="BG100" i="2"/>
  <c r="BE100" i="2"/>
  <c r="BI99" i="2"/>
  <c r="BH99" i="2"/>
  <c r="BG99" i="2"/>
  <c r="BE99" i="2"/>
  <c r="BI98" i="2"/>
  <c r="BH98" i="2"/>
  <c r="BG98" i="2"/>
  <c r="BE98" i="2"/>
  <c r="BI97" i="2"/>
  <c r="BH97" i="2"/>
  <c r="BG97" i="2"/>
  <c r="BE97" i="2"/>
  <c r="BI96" i="2"/>
  <c r="BH96" i="2"/>
  <c r="BG96" i="2"/>
  <c r="BE96" i="2"/>
  <c r="BI95" i="2"/>
  <c r="BH95" i="2"/>
  <c r="H35" i="2" s="1"/>
  <c r="BC88" i="1" s="1"/>
  <c r="BC87" i="1" s="1"/>
  <c r="BG95" i="2"/>
  <c r="BE95" i="2"/>
  <c r="F81" i="2"/>
  <c r="F79" i="2"/>
  <c r="O21" i="2"/>
  <c r="E21" i="2"/>
  <c r="M116" i="2" s="1"/>
  <c r="M84" i="2"/>
  <c r="O20" i="2"/>
  <c r="O18" i="2"/>
  <c r="E18" i="2"/>
  <c r="M115" i="2"/>
  <c r="M83" i="2"/>
  <c r="O17" i="2"/>
  <c r="O15" i="2"/>
  <c r="E15" i="2"/>
  <c r="F116" i="2" s="1"/>
  <c r="O14" i="2"/>
  <c r="O12" i="2"/>
  <c r="E12" i="2"/>
  <c r="F115" i="2"/>
  <c r="F83" i="2"/>
  <c r="O11" i="2"/>
  <c r="O9" i="2"/>
  <c r="M113" i="2"/>
  <c r="M81" i="2"/>
  <c r="F6" i="2"/>
  <c r="F110" i="2" s="1"/>
  <c r="F78" i="2"/>
  <c r="CK95" i="1"/>
  <c r="CJ95" i="1"/>
  <c r="CI95" i="1"/>
  <c r="CC95" i="1"/>
  <c r="CH95" i="1"/>
  <c r="CB95" i="1"/>
  <c r="CG95" i="1"/>
  <c r="CA95" i="1"/>
  <c r="CF95" i="1"/>
  <c r="BZ95" i="1"/>
  <c r="CE95" i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H92" i="1"/>
  <c r="CG92" i="1"/>
  <c r="CF92" i="1"/>
  <c r="BZ92" i="1"/>
  <c r="CE92" i="1"/>
  <c r="AM83" i="1"/>
  <c r="L83" i="1"/>
  <c r="AM82" i="1"/>
  <c r="L82" i="1"/>
  <c r="AM80" i="1"/>
  <c r="L80" i="1"/>
  <c r="L78" i="1"/>
  <c r="L77" i="1"/>
  <c r="W34" i="1" l="1"/>
  <c r="AY87" i="1"/>
  <c r="N99" i="3"/>
  <c r="BF99" i="3" s="1"/>
  <c r="N97" i="3"/>
  <c r="BF97" i="3" s="1"/>
  <c r="M27" i="3"/>
  <c r="N100" i="3"/>
  <c r="BF100" i="3" s="1"/>
  <c r="N98" i="3"/>
  <c r="BF98" i="3" s="1"/>
  <c r="N96" i="3"/>
  <c r="BF96" i="3" s="1"/>
  <c r="N95" i="3"/>
  <c r="M32" i="2"/>
  <c r="AV88" i="1" s="1"/>
  <c r="H32" i="2"/>
  <c r="AZ88" i="1" s="1"/>
  <c r="AZ87" i="1" s="1"/>
  <c r="BK127" i="2"/>
  <c r="N127" i="2" s="1"/>
  <c r="N92" i="2" s="1"/>
  <c r="N128" i="2"/>
  <c r="BF128" i="2" s="1"/>
  <c r="F84" i="2"/>
  <c r="BK120" i="2"/>
  <c r="F83" i="3"/>
  <c r="H34" i="3"/>
  <c r="BB89" i="1" s="1"/>
  <c r="BB87" i="1" s="1"/>
  <c r="H36" i="3"/>
  <c r="BD89" i="1" s="1"/>
  <c r="BD87" i="1" s="1"/>
  <c r="W35" i="1" s="1"/>
  <c r="N121" i="3"/>
  <c r="N90" i="3" s="1"/>
  <c r="W33" i="1" l="1"/>
  <c r="AX87" i="1"/>
  <c r="N120" i="2"/>
  <c r="N89" i="2" s="1"/>
  <c r="BK119" i="2"/>
  <c r="N119" i="2" s="1"/>
  <c r="N88" i="2" s="1"/>
  <c r="AV87" i="1"/>
  <c r="N94" i="3"/>
  <c r="BF95" i="3"/>
  <c r="M28" i="3" l="1"/>
  <c r="L102" i="3"/>
  <c r="N100" i="2"/>
  <c r="BF100" i="2" s="1"/>
  <c r="N99" i="2"/>
  <c r="BF99" i="2" s="1"/>
  <c r="N98" i="2"/>
  <c r="BF98" i="2" s="1"/>
  <c r="N97" i="2"/>
  <c r="BF97" i="2" s="1"/>
  <c r="N96" i="2"/>
  <c r="BF96" i="2" s="1"/>
  <c r="N95" i="2"/>
  <c r="M27" i="2"/>
  <c r="H33" i="3"/>
  <c r="BA89" i="1" s="1"/>
  <c r="M33" i="3"/>
  <c r="AW89" i="1" s="1"/>
  <c r="AT89" i="1" s="1"/>
  <c r="N94" i="2" l="1"/>
  <c r="BF95" i="2"/>
  <c r="AS89" i="1"/>
  <c r="M30" i="3"/>
  <c r="M28" i="2" l="1"/>
  <c r="L102" i="2"/>
  <c r="L38" i="3"/>
  <c r="AG89" i="1"/>
  <c r="AN89" i="1" s="1"/>
  <c r="M33" i="2"/>
  <c r="AW88" i="1" s="1"/>
  <c r="AT88" i="1" s="1"/>
  <c r="H33" i="2"/>
  <c r="BA88" i="1" s="1"/>
  <c r="BA87" i="1" s="1"/>
  <c r="W32" i="1" l="1"/>
  <c r="AW87" i="1"/>
  <c r="AS88" i="1"/>
  <c r="AS87" i="1" s="1"/>
  <c r="M30" i="2"/>
  <c r="AG88" i="1" l="1"/>
  <c r="L38" i="2"/>
  <c r="AK32" i="1"/>
  <c r="AT87" i="1"/>
  <c r="AG87" i="1" l="1"/>
  <c r="AN88" i="1"/>
  <c r="AG95" i="1" l="1"/>
  <c r="AG93" i="1"/>
  <c r="AN87" i="1"/>
  <c r="AG94" i="1"/>
  <c r="AG92" i="1"/>
  <c r="AK26" i="1"/>
  <c r="AV93" i="1" l="1"/>
  <c r="BY93" i="1" s="1"/>
  <c r="CD93" i="1"/>
  <c r="AG91" i="1"/>
  <c r="AN92" i="1"/>
  <c r="AV92" i="1"/>
  <c r="BY92" i="1" s="1"/>
  <c r="CD92" i="1"/>
  <c r="CD94" i="1"/>
  <c r="AV94" i="1"/>
  <c r="BY94" i="1" s="1"/>
  <c r="AN94" i="1"/>
  <c r="AV95" i="1"/>
  <c r="BY95" i="1" s="1"/>
  <c r="AN95" i="1"/>
  <c r="CD95" i="1"/>
  <c r="W31" i="1" l="1"/>
  <c r="AK31" i="1"/>
  <c r="AK27" i="1"/>
  <c r="AK29" i="1" s="1"/>
  <c r="AK37" i="1" s="1"/>
  <c r="AG97" i="1"/>
  <c r="AN93" i="1"/>
  <c r="AN91" i="1" s="1"/>
  <c r="AN97" i="1" s="1"/>
</calcChain>
</file>

<file path=xl/sharedStrings.xml><?xml version="1.0" encoding="utf-8"?>
<sst xmlns="http://schemas.openxmlformats.org/spreadsheetml/2006/main" count="706" uniqueCount="159">
  <si>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</si>
  <si>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</si>
  <si>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</si>
  <si>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</si>
  <si>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</si>
  <si>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</si>
  <si>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</si>
  <si>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</si>
  <si>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</si>
  <si>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</si>
  <si>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</si>
  <si>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</si>
  <si>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</si>
  <si>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</si>
  <si>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</si>
  <si>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09915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</si>
  <si>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</si>
  <si>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</si>
  <si>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povrchov detských ihrísk Trebišov</t>
  </si>
  <si>
    <t>JKSO:</t>
  </si>
  <si>
    <t/>
  </si>
  <si>
    <t>KS:</t>
  </si>
  <si>
    <t>Miesto:</t>
  </si>
  <si>
    <t xml:space="preserve"> </t>
  </si>
  <si>
    <t>Dátum:</t>
  </si>
  <si>
    <t>Objednávateľ:</t>
  </si>
  <si>
    <t>IČO: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</si>
  <si>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</si>
  <si>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</si>
  <si>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</si>
  <si>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</si>
  <si>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</si>
  <si>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</si>
  <si>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</si>
  <si>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</si>
  <si>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</si>
  <si>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</si>
  <si>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</si>
  <si>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</si>
  <si>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</si>
  <si>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</si>
  <si>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</si>
  <si>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</si>
  <si>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</si>
  <si>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</si>
  <si>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</si>
  <si>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</si>
  <si>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</si>
  <si>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</si>
  <si>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</si>
  <si>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</si>
  <si>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</si>
  <si>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</si>
  <si>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</si>
  <si>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</si>
  <si>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</si>
  <si>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</si>
  <si>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</si>
  <si>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</si>
  <si>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</si>
  <si>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</si>
  <si>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</si>
  <si>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</si>
  <si>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</si>
  <si>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</si>
  <si>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</si>
  <si>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</si>
  <si>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</si>
  <si>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</si>
  <si>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</si>
  <si>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</si>
  <si>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</si>
  <si>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</si>
  <si>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</si>
  <si>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</si>
  <si>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</si>
  <si>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</si>
  <si>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{3e1faf55-9437-4d7b-a058-e0b498d4f729}</t>
  </si>
  <si>
    <t>{00000000-0000-0000-0000-000000000000}</t>
  </si>
  <si>
    <t>/</t>
  </si>
  <si>
    <t>01</t>
  </si>
  <si>
    <t xml:space="preserve">Detské ihrisko Berehovska pod kopcom </t>
  </si>
  <si>
    <t>1</t>
  </si>
  <si>
    <t>{36f5ea1d-2c48-4456-801c-e58aeb960318}</t>
  </si>
  <si>
    <t>02</t>
  </si>
  <si>
    <t xml:space="preserve">Detské ihrisko Berehovska za MŠ 1. Decembra </t>
  </si>
  <si>
    <t>{a0c4677e-26b8-4b4f-8779-0e9b5ad957b8}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</si>
  <si>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</si>
  <si>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</si>
  <si>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</si>
  <si>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</si>
  <si>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</si>
  <si>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</si>
  <si>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</si>
  <si>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</si>
  <si>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</si>
  <si>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</si>
  <si>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</si>
  <si>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</si>
  <si>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</si>
  <si>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</si>
  <si>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</si>
  <si>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</si>
  <si>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 xml:space="preserve">01 - Detské ihrisko Berehovska pod kopcom 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</si>
  <si>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</si>
  <si>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</si>
  <si>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</si>
  <si>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</si>
  <si>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</si>
  <si>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</si>
  <si>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</si>
  <si>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5 - Komunikácie</t>
  </si>
  <si>
    <t xml:space="preserve">    99 - Presun hmôt HSV</t>
  </si>
  <si>
    <t>VP -   Práce naviac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</si>
  <si>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</si>
  <si>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</si>
  <si>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</si>
  <si>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</si>
  <si>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</si>
  <si>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</si>
  <si>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</si>
  <si>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</si>
  <si>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</si>
  <si>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</si>
  <si>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</si>
  <si>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</si>
  <si>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</si>
  <si>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</si>
  <si>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</si>
  <si>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</si>
  <si>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</si>
  <si>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</si>
  <si>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</si>
  <si>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</si>
  <si>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</si>
  <si>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</si>
  <si>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</si>
  <si>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</si>
  <si>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</si>
  <si>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</si>
  <si>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572774111</t>
  </si>
  <si>
    <t>Vyrovnanie povrchu doterajších krytov asfaltovou zmesou pre asfaltový koberec veľmi tenký BBTM hr. od 15 do 20 mm</t>
  </si>
  <si>
    <t>m2</t>
  </si>
  <si>
    <t>4</t>
  </si>
  <si>
    <t>1121758234</t>
  </si>
  <si>
    <t>573211111</t>
  </si>
  <si>
    <t>Postrek asfaltový spojovací bez posypu kamenivom z asfaltu cestného v množstve od 0,50 do 0,70 kg/m2</t>
  </si>
  <si>
    <t>-1076133146</t>
  </si>
  <si>
    <t>3</t>
  </si>
  <si>
    <t>577134111</t>
  </si>
  <si>
    <t>Asfaltový betón vrstva obrusná AC 8 O v pruhu š. do 3 m z nemodifik. asfaltu tr. II, po zhutnení hr. 40 mm</t>
  </si>
  <si>
    <t>584272549</t>
  </si>
  <si>
    <t>998225111</t>
  </si>
  <si>
    <t>Presun hmôt pre pozemnú komunikáciu a letisko s krytom asfaltovým akejkoľvek dĺžky objektu</t>
  </si>
  <si>
    <t>t</t>
  </si>
  <si>
    <t>-452504863</t>
  </si>
  <si>
    <t>VP - Práce naviac</t>
  </si>
  <si>
    <t>PN</t>
  </si>
  <si>
    <t xml:space="preserve">02 - Detské ihrisko Berehovska za MŠ 1. Decembra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</si>
</sst>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6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8" fillId="0" borderId="16" xfId="0" applyNumberFormat="1" applyFont="1" applyBorder="1" applyAlignment="1" applyProtection="1">
      <alignment vertical="center"/>
    </xf>
    <xf numFmtId="4" fontId="28" fillId="0" borderId="17" xfId="0" applyNumberFormat="1" applyFont="1" applyBorder="1" applyAlignment="1" applyProtection="1">
      <alignment vertical="center"/>
    </xf>
    <xf numFmtId="166" fontId="28" fillId="0" borderId="17" xfId="0" applyNumberFormat="1" applyFont="1" applyBorder="1" applyAlignment="1" applyProtection="1">
      <alignment vertical="center"/>
    </xf>
    <xf numFmtId="4" fontId="28" fillId="0" borderId="18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9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167" fontId="32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7" fillId="0" borderId="0" xfId="0" applyNumberFormat="1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15" fillId="0" borderId="0" xfId="0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4" fontId="30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8"/>
  <sheetViews>
    <sheetView showGridLines="0" workbookViewId="0">
      <pane ySplit="1" topLeftCell="A2" activePane="bottomLeft" state="frozen"/>
      <selection pane="bottomLeft" activeCell="AN9" sqref="AN9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R2" s="224" t="s">
        <v>8</v>
      </c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10</v>
      </c>
    </row>
    <row r="4" spans="1:73" ht="36.950000000000003" customHeight="1">
      <c r="B4" s="22"/>
      <c r="C4" s="181" t="s">
        <v>11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23"/>
      <c r="AS4" s="17" t="s">
        <v>12</v>
      </c>
      <c r="BE4" s="24" t="s">
        <v>13</v>
      </c>
      <c r="BS4" s="18" t="s">
        <v>9</v>
      </c>
    </row>
    <row r="5" spans="1:73" ht="14.45" customHeight="1">
      <c r="B5" s="22"/>
      <c r="C5" s="25"/>
      <c r="D5" s="26" t="s">
        <v>14</v>
      </c>
      <c r="E5" s="25"/>
      <c r="F5" s="25"/>
      <c r="G5" s="25"/>
      <c r="H5" s="25"/>
      <c r="I5" s="25"/>
      <c r="J5" s="25"/>
      <c r="K5" s="185" t="s">
        <v>15</v>
      </c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25"/>
      <c r="AQ5" s="23"/>
      <c r="BE5" s="183" t="s">
        <v>16</v>
      </c>
      <c r="BS5" s="18" t="s">
        <v>9</v>
      </c>
    </row>
    <row r="6" spans="1:73" ht="36.950000000000003" customHeight="1">
      <c r="B6" s="22"/>
      <c r="C6" s="25"/>
      <c r="D6" s="28" t="s">
        <v>17</v>
      </c>
      <c r="E6" s="25"/>
      <c r="F6" s="25"/>
      <c r="G6" s="25"/>
      <c r="H6" s="25"/>
      <c r="I6" s="25"/>
      <c r="J6" s="25"/>
      <c r="K6" s="187" t="s">
        <v>18</v>
      </c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25"/>
      <c r="AQ6" s="23"/>
      <c r="BE6" s="184"/>
      <c r="BS6" s="18" t="s">
        <v>9</v>
      </c>
    </row>
    <row r="7" spans="1:73" ht="14.45" customHeight="1">
      <c r="B7" s="22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3"/>
      <c r="BE7" s="184"/>
      <c r="BS7" s="18" t="s">
        <v>9</v>
      </c>
    </row>
    <row r="8" spans="1:73" ht="14.45" customHeight="1">
      <c r="B8" s="22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29</v>
      </c>
      <c r="AO8" s="25"/>
      <c r="AP8" s="25"/>
      <c r="AQ8" s="23"/>
      <c r="BE8" s="184"/>
      <c r="BS8" s="18" t="s">
        <v>9</v>
      </c>
    </row>
    <row r="9" spans="1:73" ht="14.45" customHeight="1"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3"/>
      <c r="BE9" s="184"/>
      <c r="BS9" s="18" t="s">
        <v>9</v>
      </c>
    </row>
    <row r="10" spans="1:73" ht="14.45" customHeight="1">
      <c r="B10" s="22"/>
      <c r="C10" s="25"/>
      <c r="D10" s="29" t="s">
        <v>25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26</v>
      </c>
      <c r="AL10" s="25"/>
      <c r="AM10" s="25"/>
      <c r="AN10" s="27" t="s">
        <v>20</v>
      </c>
      <c r="AO10" s="25"/>
      <c r="AP10" s="25"/>
      <c r="AQ10" s="23"/>
      <c r="BE10" s="184"/>
      <c r="BS10" s="18" t="s">
        <v>9</v>
      </c>
    </row>
    <row r="11" spans="1:73" ht="18.399999999999999" customHeight="1">
      <c r="B11" s="22"/>
      <c r="C11" s="25"/>
      <c r="D11" s="25"/>
      <c r="E11" s="27" t="s">
        <v>23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27</v>
      </c>
      <c r="AL11" s="25"/>
      <c r="AM11" s="25"/>
      <c r="AN11" s="27" t="s">
        <v>20</v>
      </c>
      <c r="AO11" s="25"/>
      <c r="AP11" s="25"/>
      <c r="AQ11" s="23"/>
      <c r="BE11" s="184"/>
      <c r="BS11" s="18" t="s">
        <v>9</v>
      </c>
    </row>
    <row r="12" spans="1:73" ht="6.95" customHeight="1"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3"/>
      <c r="BE12" s="184"/>
      <c r="BS12" s="18" t="s">
        <v>9</v>
      </c>
    </row>
    <row r="13" spans="1:73" ht="14.45" customHeight="1">
      <c r="B13" s="22"/>
      <c r="C13" s="25"/>
      <c r="D13" s="29" t="s">
        <v>28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26</v>
      </c>
      <c r="AL13" s="25"/>
      <c r="AM13" s="25"/>
      <c r="AN13" s="31" t="s">
        <v>29</v>
      </c>
      <c r="AO13" s="25"/>
      <c r="AP13" s="25"/>
      <c r="AQ13" s="23"/>
      <c r="BE13" s="184"/>
      <c r="BS13" s="18" t="s">
        <v>9</v>
      </c>
    </row>
    <row r="14" spans="1:73">
      <c r="B14" s="22"/>
      <c r="C14" s="25"/>
      <c r="D14" s="25"/>
      <c r="E14" s="188" t="s">
        <v>29</v>
      </c>
      <c r="F14" s="189"/>
      <c r="G14" s="189"/>
      <c r="H14" s="189"/>
      <c r="I14" s="189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29" t="s">
        <v>27</v>
      </c>
      <c r="AL14" s="25"/>
      <c r="AM14" s="25"/>
      <c r="AN14" s="31" t="s">
        <v>29</v>
      </c>
      <c r="AO14" s="25"/>
      <c r="AP14" s="25"/>
      <c r="AQ14" s="23"/>
      <c r="BE14" s="184"/>
      <c r="BS14" s="18" t="s">
        <v>9</v>
      </c>
    </row>
    <row r="15" spans="1:73" ht="6.95" customHeight="1"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3"/>
      <c r="BE15" s="184"/>
      <c r="BS15" s="18" t="s">
        <v>6</v>
      </c>
    </row>
    <row r="16" spans="1:73" ht="14.45" customHeight="1">
      <c r="B16" s="22"/>
      <c r="C16" s="25"/>
      <c r="D16" s="29" t="s">
        <v>30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26</v>
      </c>
      <c r="AL16" s="25"/>
      <c r="AM16" s="25"/>
      <c r="AN16" s="27" t="s">
        <v>20</v>
      </c>
      <c r="AO16" s="25"/>
      <c r="AP16" s="25"/>
      <c r="AQ16" s="23"/>
      <c r="BE16" s="184"/>
      <c r="BS16" s="18" t="s">
        <v>6</v>
      </c>
    </row>
    <row r="17" spans="2:71" ht="18.399999999999999" customHeight="1">
      <c r="B17" s="22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27</v>
      </c>
      <c r="AL17" s="25"/>
      <c r="AM17" s="25"/>
      <c r="AN17" s="27" t="s">
        <v>20</v>
      </c>
      <c r="AO17" s="25"/>
      <c r="AP17" s="25"/>
      <c r="AQ17" s="23"/>
      <c r="BE17" s="184"/>
      <c r="BS17" s="18" t="s">
        <v>31</v>
      </c>
    </row>
    <row r="18" spans="2:71" ht="6.95" customHeight="1"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3"/>
      <c r="BE18" s="184"/>
      <c r="BS18" s="18" t="s">
        <v>32</v>
      </c>
    </row>
    <row r="19" spans="2:71" ht="14.45" customHeight="1">
      <c r="B19" s="22"/>
      <c r="C19" s="25"/>
      <c r="D19" s="29" t="s">
        <v>33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26</v>
      </c>
      <c r="AL19" s="25"/>
      <c r="AM19" s="25"/>
      <c r="AN19" s="27" t="s">
        <v>20</v>
      </c>
      <c r="AO19" s="25"/>
      <c r="AP19" s="25"/>
      <c r="AQ19" s="23"/>
      <c r="BE19" s="184"/>
      <c r="BS19" s="18" t="s">
        <v>32</v>
      </c>
    </row>
    <row r="20" spans="2:71" ht="18.399999999999999" customHeight="1">
      <c r="B20" s="22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27</v>
      </c>
      <c r="AL20" s="25"/>
      <c r="AM20" s="25"/>
      <c r="AN20" s="27" t="s">
        <v>20</v>
      </c>
      <c r="AO20" s="25"/>
      <c r="AP20" s="25"/>
      <c r="AQ20" s="23"/>
      <c r="BE20" s="184"/>
    </row>
    <row r="21" spans="2:71" ht="6.95" customHeight="1"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3"/>
      <c r="BE21" s="184"/>
    </row>
    <row r="22" spans="2:71">
      <c r="B22" s="22"/>
      <c r="C22" s="25"/>
      <c r="D22" s="29" t="s">
        <v>34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3"/>
      <c r="BE22" s="184"/>
    </row>
    <row r="23" spans="2:71" ht="16.5" customHeight="1">
      <c r="B23" s="22"/>
      <c r="C23" s="25"/>
      <c r="D23" s="25"/>
      <c r="E23" s="190" t="s">
        <v>20</v>
      </c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0"/>
      <c r="AO23" s="25"/>
      <c r="AP23" s="25"/>
      <c r="AQ23" s="23"/>
      <c r="BE23" s="184"/>
    </row>
    <row r="24" spans="2:71" ht="6.95" customHeight="1"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3"/>
      <c r="BE24" s="184"/>
    </row>
    <row r="25" spans="2:71" ht="6.95" customHeight="1">
      <c r="B25" s="22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3"/>
      <c r="BE25" s="184"/>
    </row>
    <row r="26" spans="2:71" ht="14.45" customHeight="1">
      <c r="B26" s="22"/>
      <c r="C26" s="25"/>
      <c r="D26" s="33" t="s">
        <v>35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91">
        <f>ROUND(AG87,2)</f>
        <v>0</v>
      </c>
      <c r="AL26" s="186"/>
      <c r="AM26" s="186"/>
      <c r="AN26" s="186"/>
      <c r="AO26" s="186"/>
      <c r="AP26" s="25"/>
      <c r="AQ26" s="23"/>
      <c r="BE26" s="184"/>
    </row>
    <row r="27" spans="2:71" ht="14.45" customHeight="1">
      <c r="B27" s="22"/>
      <c r="C27" s="25"/>
      <c r="D27" s="33" t="s">
        <v>36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91">
        <f>ROUND(AG91,2)</f>
        <v>0</v>
      </c>
      <c r="AL27" s="191"/>
      <c r="AM27" s="191"/>
      <c r="AN27" s="191"/>
      <c r="AO27" s="191"/>
      <c r="AP27" s="25"/>
      <c r="AQ27" s="23"/>
      <c r="BE27" s="184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84"/>
    </row>
    <row r="29" spans="2:71" s="1" customFormat="1" ht="25.9" customHeight="1">
      <c r="B29" s="34"/>
      <c r="C29" s="35"/>
      <c r="D29" s="37" t="s">
        <v>37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92">
        <f>ROUND(AK26+AK27,2)</f>
        <v>0</v>
      </c>
      <c r="AL29" s="193"/>
      <c r="AM29" s="193"/>
      <c r="AN29" s="193"/>
      <c r="AO29" s="193"/>
      <c r="AP29" s="35"/>
      <c r="AQ29" s="36"/>
      <c r="BE29" s="184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84"/>
    </row>
    <row r="31" spans="2:71" s="2" customFormat="1" ht="14.45" customHeight="1">
      <c r="B31" s="39"/>
      <c r="C31" s="40"/>
      <c r="D31" s="41" t="s">
        <v>38</v>
      </c>
      <c r="E31" s="40"/>
      <c r="F31" s="41" t="s">
        <v>39</v>
      </c>
      <c r="G31" s="40"/>
      <c r="H31" s="40"/>
      <c r="I31" s="40"/>
      <c r="J31" s="40"/>
      <c r="K31" s="40"/>
      <c r="L31" s="194">
        <v>0.2</v>
      </c>
      <c r="M31" s="195"/>
      <c r="N31" s="195"/>
      <c r="O31" s="195"/>
      <c r="P31" s="40"/>
      <c r="Q31" s="40"/>
      <c r="R31" s="40"/>
      <c r="S31" s="40"/>
      <c r="T31" s="43" t="s">
        <v>40</v>
      </c>
      <c r="U31" s="40"/>
      <c r="V31" s="40"/>
      <c r="W31" s="196">
        <f>ROUND(AZ87+SUM(CD92:CD96),2)</f>
        <v>0</v>
      </c>
      <c r="X31" s="195"/>
      <c r="Y31" s="195"/>
      <c r="Z31" s="195"/>
      <c r="AA31" s="195"/>
      <c r="AB31" s="195"/>
      <c r="AC31" s="195"/>
      <c r="AD31" s="195"/>
      <c r="AE31" s="195"/>
      <c r="AF31" s="40"/>
      <c r="AG31" s="40"/>
      <c r="AH31" s="40"/>
      <c r="AI31" s="40"/>
      <c r="AJ31" s="40"/>
      <c r="AK31" s="196">
        <f>ROUND(AV87+SUM(BY92:BY96),2)</f>
        <v>0</v>
      </c>
      <c r="AL31" s="195"/>
      <c r="AM31" s="195"/>
      <c r="AN31" s="195"/>
      <c r="AO31" s="195"/>
      <c r="AP31" s="40"/>
      <c r="AQ31" s="44"/>
      <c r="BE31" s="184"/>
    </row>
    <row r="32" spans="2:71" s="2" customFormat="1" ht="14.45" customHeight="1">
      <c r="B32" s="39"/>
      <c r="C32" s="40"/>
      <c r="D32" s="40"/>
      <c r="E32" s="40"/>
      <c r="F32" s="41" t="s">
        <v>41</v>
      </c>
      <c r="G32" s="40"/>
      <c r="H32" s="40"/>
      <c r="I32" s="40"/>
      <c r="J32" s="40"/>
      <c r="K32" s="40"/>
      <c r="L32" s="194">
        <v>0.2</v>
      </c>
      <c r="M32" s="195"/>
      <c r="N32" s="195"/>
      <c r="O32" s="195"/>
      <c r="P32" s="40"/>
      <c r="Q32" s="40"/>
      <c r="R32" s="40"/>
      <c r="S32" s="40"/>
      <c r="T32" s="43" t="s">
        <v>40</v>
      </c>
      <c r="U32" s="40"/>
      <c r="V32" s="40"/>
      <c r="W32" s="196">
        <f>ROUND(BA87+SUM(CE92:CE96),2)</f>
        <v>0</v>
      </c>
      <c r="X32" s="195"/>
      <c r="Y32" s="195"/>
      <c r="Z32" s="195"/>
      <c r="AA32" s="195"/>
      <c r="AB32" s="195"/>
      <c r="AC32" s="195"/>
      <c r="AD32" s="195"/>
      <c r="AE32" s="195"/>
      <c r="AF32" s="40"/>
      <c r="AG32" s="40"/>
      <c r="AH32" s="40"/>
      <c r="AI32" s="40"/>
      <c r="AJ32" s="40"/>
      <c r="AK32" s="196">
        <f>ROUND(AW87+SUM(BZ92:BZ96),2)</f>
        <v>0</v>
      </c>
      <c r="AL32" s="195"/>
      <c r="AM32" s="195"/>
      <c r="AN32" s="195"/>
      <c r="AO32" s="195"/>
      <c r="AP32" s="40"/>
      <c r="AQ32" s="44"/>
      <c r="BE32" s="184"/>
    </row>
    <row r="33" spans="2:57" s="2" customFormat="1" ht="14.45" hidden="1" customHeight="1">
      <c r="B33" s="39"/>
      <c r="C33" s="40"/>
      <c r="D33" s="40"/>
      <c r="E33" s="40"/>
      <c r="F33" s="41" t="s">
        <v>42</v>
      </c>
      <c r="G33" s="40"/>
      <c r="H33" s="40"/>
      <c r="I33" s="40"/>
      <c r="J33" s="40"/>
      <c r="K33" s="40"/>
      <c r="L33" s="194">
        <v>0.2</v>
      </c>
      <c r="M33" s="195"/>
      <c r="N33" s="195"/>
      <c r="O33" s="195"/>
      <c r="P33" s="40"/>
      <c r="Q33" s="40"/>
      <c r="R33" s="40"/>
      <c r="S33" s="40"/>
      <c r="T33" s="43" t="s">
        <v>40</v>
      </c>
      <c r="U33" s="40"/>
      <c r="V33" s="40"/>
      <c r="W33" s="196">
        <f>ROUND(BB87+SUM(CF92:CF96),2)</f>
        <v>0</v>
      </c>
      <c r="X33" s="195"/>
      <c r="Y33" s="195"/>
      <c r="Z33" s="195"/>
      <c r="AA33" s="195"/>
      <c r="AB33" s="195"/>
      <c r="AC33" s="195"/>
      <c r="AD33" s="195"/>
      <c r="AE33" s="195"/>
      <c r="AF33" s="40"/>
      <c r="AG33" s="40"/>
      <c r="AH33" s="40"/>
      <c r="AI33" s="40"/>
      <c r="AJ33" s="40"/>
      <c r="AK33" s="196">
        <v>0</v>
      </c>
      <c r="AL33" s="195"/>
      <c r="AM33" s="195"/>
      <c r="AN33" s="195"/>
      <c r="AO33" s="195"/>
      <c r="AP33" s="40"/>
      <c r="AQ33" s="44"/>
      <c r="BE33" s="184"/>
    </row>
    <row r="34" spans="2:57" s="2" customFormat="1" ht="14.45" hidden="1" customHeight="1">
      <c r="B34" s="39"/>
      <c r="C34" s="40"/>
      <c r="D34" s="40"/>
      <c r="E34" s="40"/>
      <c r="F34" s="41" t="s">
        <v>43</v>
      </c>
      <c r="G34" s="40"/>
      <c r="H34" s="40"/>
      <c r="I34" s="40"/>
      <c r="J34" s="40"/>
      <c r="K34" s="40"/>
      <c r="L34" s="194">
        <v>0.2</v>
      </c>
      <c r="M34" s="195"/>
      <c r="N34" s="195"/>
      <c r="O34" s="195"/>
      <c r="P34" s="40"/>
      <c r="Q34" s="40"/>
      <c r="R34" s="40"/>
      <c r="S34" s="40"/>
      <c r="T34" s="43" t="s">
        <v>40</v>
      </c>
      <c r="U34" s="40"/>
      <c r="V34" s="40"/>
      <c r="W34" s="196">
        <f>ROUND(BC87+SUM(CG92:CG96),2)</f>
        <v>0</v>
      </c>
      <c r="X34" s="195"/>
      <c r="Y34" s="195"/>
      <c r="Z34" s="195"/>
      <c r="AA34" s="195"/>
      <c r="AB34" s="195"/>
      <c r="AC34" s="195"/>
      <c r="AD34" s="195"/>
      <c r="AE34" s="195"/>
      <c r="AF34" s="40"/>
      <c r="AG34" s="40"/>
      <c r="AH34" s="40"/>
      <c r="AI34" s="40"/>
      <c r="AJ34" s="40"/>
      <c r="AK34" s="196">
        <v>0</v>
      </c>
      <c r="AL34" s="195"/>
      <c r="AM34" s="195"/>
      <c r="AN34" s="195"/>
      <c r="AO34" s="195"/>
      <c r="AP34" s="40"/>
      <c r="AQ34" s="44"/>
      <c r="BE34" s="184"/>
    </row>
    <row r="35" spans="2:57" s="2" customFormat="1" ht="14.45" hidden="1" customHeight="1">
      <c r="B35" s="39"/>
      <c r="C35" s="40"/>
      <c r="D35" s="40"/>
      <c r="E35" s="40"/>
      <c r="F35" s="41" t="s">
        <v>44</v>
      </c>
      <c r="G35" s="40"/>
      <c r="H35" s="40"/>
      <c r="I35" s="40"/>
      <c r="J35" s="40"/>
      <c r="K35" s="40"/>
      <c r="L35" s="194">
        <v>0</v>
      </c>
      <c r="M35" s="195"/>
      <c r="N35" s="195"/>
      <c r="O35" s="195"/>
      <c r="P35" s="40"/>
      <c r="Q35" s="40"/>
      <c r="R35" s="40"/>
      <c r="S35" s="40"/>
      <c r="T35" s="43" t="s">
        <v>40</v>
      </c>
      <c r="U35" s="40"/>
      <c r="V35" s="40"/>
      <c r="W35" s="196">
        <f>ROUND(BD87+SUM(CH92:CH96),2)</f>
        <v>0</v>
      </c>
      <c r="X35" s="195"/>
      <c r="Y35" s="195"/>
      <c r="Z35" s="195"/>
      <c r="AA35" s="195"/>
      <c r="AB35" s="195"/>
      <c r="AC35" s="195"/>
      <c r="AD35" s="195"/>
      <c r="AE35" s="195"/>
      <c r="AF35" s="40"/>
      <c r="AG35" s="40"/>
      <c r="AH35" s="40"/>
      <c r="AI35" s="40"/>
      <c r="AJ35" s="40"/>
      <c r="AK35" s="196">
        <v>0</v>
      </c>
      <c r="AL35" s="195"/>
      <c r="AM35" s="195"/>
      <c r="AN35" s="195"/>
      <c r="AO35" s="195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45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46</v>
      </c>
      <c r="U37" s="47"/>
      <c r="V37" s="47"/>
      <c r="W37" s="47"/>
      <c r="X37" s="197" t="s">
        <v>47</v>
      </c>
      <c r="Y37" s="198"/>
      <c r="Z37" s="198"/>
      <c r="AA37" s="198"/>
      <c r="AB37" s="198"/>
      <c r="AC37" s="47"/>
      <c r="AD37" s="47"/>
      <c r="AE37" s="47"/>
      <c r="AF37" s="47"/>
      <c r="AG37" s="47"/>
      <c r="AH37" s="47"/>
      <c r="AI37" s="47"/>
      <c r="AJ37" s="47"/>
      <c r="AK37" s="199">
        <f>SUM(AK29:AK35)</f>
        <v>0</v>
      </c>
      <c r="AL37" s="198"/>
      <c r="AM37" s="198"/>
      <c r="AN37" s="198"/>
      <c r="AO37" s="200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 ht="13.5">
      <c r="B39" s="2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3"/>
    </row>
    <row r="40" spans="2:57" ht="13.5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3"/>
    </row>
    <row r="41" spans="2:57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3"/>
    </row>
    <row r="42" spans="2:57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3"/>
    </row>
    <row r="43" spans="2:57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3"/>
    </row>
    <row r="44" spans="2:57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3"/>
    </row>
    <row r="45" spans="2:57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3"/>
    </row>
    <row r="46" spans="2:57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3"/>
    </row>
    <row r="47" spans="2:57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3"/>
    </row>
    <row r="48" spans="2:57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3"/>
    </row>
    <row r="49" spans="2:43" s="1" customFormat="1">
      <c r="B49" s="34"/>
      <c r="C49" s="35"/>
      <c r="D49" s="49" t="s">
        <v>48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49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 ht="13.5">
      <c r="B50" s="22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3"/>
    </row>
    <row r="51" spans="2:43" ht="13.5">
      <c r="B51" s="22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3"/>
    </row>
    <row r="52" spans="2:43" ht="13.5">
      <c r="B52" s="22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3"/>
    </row>
    <row r="53" spans="2:43" ht="13.5">
      <c r="B53" s="22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3"/>
    </row>
    <row r="54" spans="2:43" ht="13.5">
      <c r="B54" s="22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3"/>
    </row>
    <row r="55" spans="2:43" ht="13.5">
      <c r="B55" s="22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3"/>
    </row>
    <row r="56" spans="2:43" ht="13.5">
      <c r="B56" s="22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3"/>
    </row>
    <row r="57" spans="2:43" ht="13.5">
      <c r="B57" s="22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3"/>
    </row>
    <row r="58" spans="2:43" s="1" customFormat="1">
      <c r="B58" s="34"/>
      <c r="C58" s="35"/>
      <c r="D58" s="54" t="s">
        <v>50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51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50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51</v>
      </c>
      <c r="AN58" s="55"/>
      <c r="AO58" s="57"/>
      <c r="AP58" s="35"/>
      <c r="AQ58" s="36"/>
    </row>
    <row r="59" spans="2:43" ht="13.5">
      <c r="B59" s="22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3"/>
    </row>
    <row r="60" spans="2:43" s="1" customFormat="1">
      <c r="B60" s="34"/>
      <c r="C60" s="35"/>
      <c r="D60" s="49" t="s">
        <v>52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53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 ht="13.5">
      <c r="B61" s="22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3"/>
    </row>
    <row r="62" spans="2:43" ht="13.5">
      <c r="B62" s="22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3"/>
    </row>
    <row r="63" spans="2:43" ht="13.5">
      <c r="B63" s="22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3"/>
    </row>
    <row r="64" spans="2:43" ht="13.5">
      <c r="B64" s="22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3"/>
    </row>
    <row r="65" spans="2:43" ht="13.5">
      <c r="B65" s="22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3"/>
    </row>
    <row r="66" spans="2:43" ht="13.5">
      <c r="B66" s="22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3"/>
    </row>
    <row r="67" spans="2:43" ht="13.5">
      <c r="B67" s="22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3"/>
    </row>
    <row r="68" spans="2:43" ht="13.5">
      <c r="B68" s="22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3"/>
    </row>
    <row r="69" spans="2:43" s="1" customFormat="1">
      <c r="B69" s="34"/>
      <c r="C69" s="35"/>
      <c r="D69" s="54" t="s">
        <v>50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51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50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51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81" t="s">
        <v>54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  <c r="AB76" s="182"/>
      <c r="AC76" s="182"/>
      <c r="AD76" s="182"/>
      <c r="AE76" s="182"/>
      <c r="AF76" s="182"/>
      <c r="AG76" s="182"/>
      <c r="AH76" s="182"/>
      <c r="AI76" s="182"/>
      <c r="AJ76" s="182"/>
      <c r="AK76" s="182"/>
      <c r="AL76" s="182"/>
      <c r="AM76" s="182"/>
      <c r="AN76" s="182"/>
      <c r="AO76" s="182"/>
      <c r="AP76" s="182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09915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01" t="str">
        <f>K6</f>
        <v>Oprava povrchov detských ihrísk Trebišov</v>
      </c>
      <c r="M78" s="202"/>
      <c r="N78" s="202"/>
      <c r="O78" s="202"/>
      <c r="P78" s="202"/>
      <c r="Q78" s="202"/>
      <c r="R78" s="202"/>
      <c r="S78" s="202"/>
      <c r="T78" s="202"/>
      <c r="U78" s="202"/>
      <c r="V78" s="202"/>
      <c r="W78" s="202"/>
      <c r="X78" s="202"/>
      <c r="Y78" s="202"/>
      <c r="Z78" s="202"/>
      <c r="AA78" s="202"/>
      <c r="AB78" s="202"/>
      <c r="AC78" s="202"/>
      <c r="AD78" s="202"/>
      <c r="AE78" s="202"/>
      <c r="AF78" s="202"/>
      <c r="AG78" s="202"/>
      <c r="AH78" s="202"/>
      <c r="AI78" s="202"/>
      <c r="AJ78" s="202"/>
      <c r="AK78" s="202"/>
      <c r="AL78" s="202"/>
      <c r="AM78" s="202"/>
      <c r="AN78" s="202"/>
      <c r="AO78" s="202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Vyplň údaj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>
      <c r="B82" s="34"/>
      <c r="C82" s="29" t="s">
        <v>25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 xml:space="preserve"> 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30</v>
      </c>
      <c r="AJ82" s="35"/>
      <c r="AK82" s="35"/>
      <c r="AL82" s="35"/>
      <c r="AM82" s="203" t="str">
        <f>IF(E17="","",E17)</f>
        <v xml:space="preserve"> </v>
      </c>
      <c r="AN82" s="203"/>
      <c r="AO82" s="203"/>
      <c r="AP82" s="203"/>
      <c r="AQ82" s="36"/>
      <c r="AS82" s="204" t="s">
        <v>55</v>
      </c>
      <c r="AT82" s="205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>
      <c r="B83" s="34"/>
      <c r="C83" s="29" t="s">
        <v>28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33</v>
      </c>
      <c r="AJ83" s="35"/>
      <c r="AK83" s="35"/>
      <c r="AL83" s="35"/>
      <c r="AM83" s="203" t="str">
        <f>IF(E20="","",E20)</f>
        <v xml:space="preserve"> </v>
      </c>
      <c r="AN83" s="203"/>
      <c r="AO83" s="203"/>
      <c r="AP83" s="203"/>
      <c r="AQ83" s="36"/>
      <c r="AS83" s="206"/>
      <c r="AT83" s="207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8"/>
      <c r="AT84" s="209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210" t="s">
        <v>56</v>
      </c>
      <c r="D85" s="211"/>
      <c r="E85" s="211"/>
      <c r="F85" s="211"/>
      <c r="G85" s="211"/>
      <c r="H85" s="78"/>
      <c r="I85" s="212" t="s">
        <v>57</v>
      </c>
      <c r="J85" s="211"/>
      <c r="K85" s="211"/>
      <c r="L85" s="211"/>
      <c r="M85" s="211"/>
      <c r="N85" s="211"/>
      <c r="O85" s="211"/>
      <c r="P85" s="211"/>
      <c r="Q85" s="211"/>
      <c r="R85" s="211"/>
      <c r="S85" s="211"/>
      <c r="T85" s="211"/>
      <c r="U85" s="211"/>
      <c r="V85" s="211"/>
      <c r="W85" s="211"/>
      <c r="X85" s="211"/>
      <c r="Y85" s="211"/>
      <c r="Z85" s="211"/>
      <c r="AA85" s="211"/>
      <c r="AB85" s="211"/>
      <c r="AC85" s="211"/>
      <c r="AD85" s="211"/>
      <c r="AE85" s="211"/>
      <c r="AF85" s="211"/>
      <c r="AG85" s="212" t="s">
        <v>58</v>
      </c>
      <c r="AH85" s="211"/>
      <c r="AI85" s="211"/>
      <c r="AJ85" s="211"/>
      <c r="AK85" s="211"/>
      <c r="AL85" s="211"/>
      <c r="AM85" s="211"/>
      <c r="AN85" s="212" t="s">
        <v>59</v>
      </c>
      <c r="AO85" s="211"/>
      <c r="AP85" s="213"/>
      <c r="AQ85" s="36"/>
      <c r="AS85" s="79" t="s">
        <v>60</v>
      </c>
      <c r="AT85" s="80" t="s">
        <v>61</v>
      </c>
      <c r="AU85" s="80" t="s">
        <v>62</v>
      </c>
      <c r="AV85" s="80" t="s">
        <v>63</v>
      </c>
      <c r="AW85" s="80" t="s">
        <v>64</v>
      </c>
      <c r="AX85" s="80" t="s">
        <v>65</v>
      </c>
      <c r="AY85" s="80" t="s">
        <v>66</v>
      </c>
      <c r="AZ85" s="80" t="s">
        <v>67</v>
      </c>
      <c r="BA85" s="80" t="s">
        <v>68</v>
      </c>
      <c r="BB85" s="80" t="s">
        <v>69</v>
      </c>
      <c r="BC85" s="80" t="s">
        <v>70</v>
      </c>
      <c r="BD85" s="81" t="s">
        <v>71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72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221">
        <f>ROUND(SUM(AG88:AG89),2)</f>
        <v>0</v>
      </c>
      <c r="AH87" s="221"/>
      <c r="AI87" s="221"/>
      <c r="AJ87" s="221"/>
      <c r="AK87" s="221"/>
      <c r="AL87" s="221"/>
      <c r="AM87" s="221"/>
      <c r="AN87" s="222">
        <f>SUM(AG87,AT87)</f>
        <v>0</v>
      </c>
      <c r="AO87" s="222"/>
      <c r="AP87" s="222"/>
      <c r="AQ87" s="70"/>
      <c r="AS87" s="85">
        <f>ROUND(SUM(AS88:AS89),2)</f>
        <v>0</v>
      </c>
      <c r="AT87" s="86">
        <f>ROUND(SUM(AV87:AW87),2)</f>
        <v>0</v>
      </c>
      <c r="AU87" s="87">
        <f>ROUND(SUM(AU88:AU89),5)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ROUND(SUM(AZ88:AZ89),2)</f>
        <v>0</v>
      </c>
      <c r="BA87" s="86">
        <f>ROUND(SUM(BA88:BA89),2)</f>
        <v>0</v>
      </c>
      <c r="BB87" s="86">
        <f>ROUND(SUM(BB88:BB89),2)</f>
        <v>0</v>
      </c>
      <c r="BC87" s="86">
        <f>ROUND(SUM(BC88:BC89),2)</f>
        <v>0</v>
      </c>
      <c r="BD87" s="88">
        <f>ROUND(SUM(BD88:BD89),2)</f>
        <v>0</v>
      </c>
      <c r="BS87" s="89" t="s">
        <v>73</v>
      </c>
      <c r="BT87" s="89" t="s">
        <v>74</v>
      </c>
      <c r="BU87" s="90" t="s">
        <v>75</v>
      </c>
      <c r="BV87" s="89" t="s">
        <v>76</v>
      </c>
      <c r="BW87" s="89" t="s">
        <v>77</v>
      </c>
      <c r="BX87" s="89" t="s">
        <v>78</v>
      </c>
    </row>
    <row r="88" spans="1:89" s="5" customFormat="1" ht="31.5" customHeight="1">
      <c r="A88" s="91" t="s">
        <v>79</v>
      </c>
      <c r="B88" s="92"/>
      <c r="C88" s="93"/>
      <c r="D88" s="216" t="s">
        <v>80</v>
      </c>
      <c r="E88" s="216"/>
      <c r="F88" s="216"/>
      <c r="G88" s="216"/>
      <c r="H88" s="216"/>
      <c r="I88" s="94"/>
      <c r="J88" s="216" t="s">
        <v>81</v>
      </c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216"/>
      <c r="AG88" s="214">
        <f>'01 - Detské ihrisko Bereh...'!M30</f>
        <v>0</v>
      </c>
      <c r="AH88" s="215"/>
      <c r="AI88" s="215"/>
      <c r="AJ88" s="215"/>
      <c r="AK88" s="215"/>
      <c r="AL88" s="215"/>
      <c r="AM88" s="215"/>
      <c r="AN88" s="214">
        <f>SUM(AG88,AT88)</f>
        <v>0</v>
      </c>
      <c r="AO88" s="215"/>
      <c r="AP88" s="215"/>
      <c r="AQ88" s="95"/>
      <c r="AS88" s="96">
        <f>'01 - Detské ihrisko Bereh...'!M28</f>
        <v>0</v>
      </c>
      <c r="AT88" s="97">
        <f>ROUND(SUM(AV88:AW88),2)</f>
        <v>0</v>
      </c>
      <c r="AU88" s="98">
        <f>'01 - Detské ihrisko Bereh...'!W119</f>
        <v>0</v>
      </c>
      <c r="AV88" s="97">
        <f>'01 - Detské ihrisko Bereh...'!M32</f>
        <v>0</v>
      </c>
      <c r="AW88" s="97">
        <f>'01 - Detské ihrisko Bereh...'!M33</f>
        <v>0</v>
      </c>
      <c r="AX88" s="97">
        <f>'01 - Detské ihrisko Bereh...'!M34</f>
        <v>0</v>
      </c>
      <c r="AY88" s="97">
        <f>'01 - Detské ihrisko Bereh...'!M35</f>
        <v>0</v>
      </c>
      <c r="AZ88" s="97">
        <f>'01 - Detské ihrisko Bereh...'!H32</f>
        <v>0</v>
      </c>
      <c r="BA88" s="97">
        <f>'01 - Detské ihrisko Bereh...'!H33</f>
        <v>0</v>
      </c>
      <c r="BB88" s="97">
        <f>'01 - Detské ihrisko Bereh...'!H34</f>
        <v>0</v>
      </c>
      <c r="BC88" s="97">
        <f>'01 - Detské ihrisko Bereh...'!H35</f>
        <v>0</v>
      </c>
      <c r="BD88" s="99">
        <f>'01 - Detské ihrisko Bereh...'!H36</f>
        <v>0</v>
      </c>
      <c r="BT88" s="100" t="s">
        <v>82</v>
      </c>
      <c r="BV88" s="100" t="s">
        <v>76</v>
      </c>
      <c r="BW88" s="100" t="s">
        <v>83</v>
      </c>
      <c r="BX88" s="100" t="s">
        <v>77</v>
      </c>
    </row>
    <row r="89" spans="1:89" s="5" customFormat="1" ht="31.5" customHeight="1">
      <c r="A89" s="91" t="s">
        <v>79</v>
      </c>
      <c r="B89" s="92"/>
      <c r="C89" s="93"/>
      <c r="D89" s="216" t="s">
        <v>84</v>
      </c>
      <c r="E89" s="216"/>
      <c r="F89" s="216"/>
      <c r="G89" s="216"/>
      <c r="H89" s="216"/>
      <c r="I89" s="94"/>
      <c r="J89" s="216" t="s">
        <v>85</v>
      </c>
      <c r="K89" s="216"/>
      <c r="L89" s="216"/>
      <c r="M89" s="216"/>
      <c r="N89" s="216"/>
      <c r="O89" s="216"/>
      <c r="P89" s="216"/>
      <c r="Q89" s="216"/>
      <c r="R89" s="216"/>
      <c r="S89" s="216"/>
      <c r="T89" s="216"/>
      <c r="U89" s="216"/>
      <c r="V89" s="216"/>
      <c r="W89" s="216"/>
      <c r="X89" s="216"/>
      <c r="Y89" s="216"/>
      <c r="Z89" s="216"/>
      <c r="AA89" s="216"/>
      <c r="AB89" s="216"/>
      <c r="AC89" s="216"/>
      <c r="AD89" s="216"/>
      <c r="AE89" s="216"/>
      <c r="AF89" s="216"/>
      <c r="AG89" s="214">
        <f>'02 - Detské ihrisko Bereh...'!M30</f>
        <v>0</v>
      </c>
      <c r="AH89" s="215"/>
      <c r="AI89" s="215"/>
      <c r="AJ89" s="215"/>
      <c r="AK89" s="215"/>
      <c r="AL89" s="215"/>
      <c r="AM89" s="215"/>
      <c r="AN89" s="214">
        <f>SUM(AG89,AT89)</f>
        <v>0</v>
      </c>
      <c r="AO89" s="215"/>
      <c r="AP89" s="215"/>
      <c r="AQ89" s="95"/>
      <c r="AS89" s="101">
        <f>'02 - Detské ihrisko Bereh...'!M28</f>
        <v>0</v>
      </c>
      <c r="AT89" s="102">
        <f>ROUND(SUM(AV89:AW89),2)</f>
        <v>0</v>
      </c>
      <c r="AU89" s="103">
        <f>'02 - Detské ihrisko Bereh...'!W119</f>
        <v>0</v>
      </c>
      <c r="AV89" s="102">
        <f>'02 - Detské ihrisko Bereh...'!M32</f>
        <v>0</v>
      </c>
      <c r="AW89" s="102">
        <f>'02 - Detské ihrisko Bereh...'!M33</f>
        <v>0</v>
      </c>
      <c r="AX89" s="102">
        <f>'02 - Detské ihrisko Bereh...'!M34</f>
        <v>0</v>
      </c>
      <c r="AY89" s="102">
        <f>'02 - Detské ihrisko Bereh...'!M35</f>
        <v>0</v>
      </c>
      <c r="AZ89" s="102">
        <f>'02 - Detské ihrisko Bereh...'!H32</f>
        <v>0</v>
      </c>
      <c r="BA89" s="102">
        <f>'02 - Detské ihrisko Bereh...'!H33</f>
        <v>0</v>
      </c>
      <c r="BB89" s="102">
        <f>'02 - Detské ihrisko Bereh...'!H34</f>
        <v>0</v>
      </c>
      <c r="BC89" s="102">
        <f>'02 - Detské ihrisko Bereh...'!H35</f>
        <v>0</v>
      </c>
      <c r="BD89" s="104">
        <f>'02 - Detské ihrisko Bereh...'!H36</f>
        <v>0</v>
      </c>
      <c r="BT89" s="100" t="s">
        <v>82</v>
      </c>
      <c r="BV89" s="100" t="s">
        <v>76</v>
      </c>
      <c r="BW89" s="100" t="s">
        <v>86</v>
      </c>
      <c r="BX89" s="100" t="s">
        <v>77</v>
      </c>
    </row>
    <row r="90" spans="1:89" ht="13.5">
      <c r="B90" s="22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3"/>
    </row>
    <row r="91" spans="1:89" s="1" customFormat="1" ht="30" customHeight="1">
      <c r="B91" s="34"/>
      <c r="C91" s="83" t="s">
        <v>87</v>
      </c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222">
        <f>ROUND(SUM(AG92:AG95),2)</f>
        <v>0</v>
      </c>
      <c r="AH91" s="222"/>
      <c r="AI91" s="222"/>
      <c r="AJ91" s="222"/>
      <c r="AK91" s="222"/>
      <c r="AL91" s="222"/>
      <c r="AM91" s="222"/>
      <c r="AN91" s="222">
        <f>ROUND(SUM(AN92:AN95),2)</f>
        <v>0</v>
      </c>
      <c r="AO91" s="222"/>
      <c r="AP91" s="222"/>
      <c r="AQ91" s="36"/>
      <c r="AS91" s="79" t="s">
        <v>88</v>
      </c>
      <c r="AT91" s="80" t="s">
        <v>89</v>
      </c>
      <c r="AU91" s="80" t="s">
        <v>38</v>
      </c>
      <c r="AV91" s="81" t="s">
        <v>61</v>
      </c>
    </row>
    <row r="92" spans="1:89" s="1" customFormat="1" ht="19.899999999999999" customHeight="1">
      <c r="B92" s="34"/>
      <c r="C92" s="35"/>
      <c r="D92" s="105" t="s">
        <v>90</v>
      </c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217">
        <f>ROUND(AG87*AS92,2)</f>
        <v>0</v>
      </c>
      <c r="AH92" s="218"/>
      <c r="AI92" s="218"/>
      <c r="AJ92" s="218"/>
      <c r="AK92" s="218"/>
      <c r="AL92" s="218"/>
      <c r="AM92" s="218"/>
      <c r="AN92" s="218">
        <f>ROUND(AG92+AV92,2)</f>
        <v>0</v>
      </c>
      <c r="AO92" s="218"/>
      <c r="AP92" s="218"/>
      <c r="AQ92" s="36"/>
      <c r="AS92" s="106">
        <v>0</v>
      </c>
      <c r="AT92" s="107" t="s">
        <v>91</v>
      </c>
      <c r="AU92" s="107" t="s">
        <v>39</v>
      </c>
      <c r="AV92" s="108">
        <f>ROUND(IF(AU92="základná",AG92*L31,IF(AU92="znížená",AG92*L32,0)),2)</f>
        <v>0</v>
      </c>
      <c r="BV92" s="18" t="s">
        <v>92</v>
      </c>
      <c r="BY92" s="109">
        <f>IF(AU92="základná",AV92,0)</f>
        <v>0</v>
      </c>
      <c r="BZ92" s="109">
        <f>IF(AU92="znížená",AV92,0)</f>
        <v>0</v>
      </c>
      <c r="CA92" s="109">
        <v>0</v>
      </c>
      <c r="CB92" s="109">
        <v>0</v>
      </c>
      <c r="CC92" s="109">
        <v>0</v>
      </c>
      <c r="CD92" s="109">
        <f>IF(AU92="základná",AG92,0)</f>
        <v>0</v>
      </c>
      <c r="CE92" s="109">
        <f>IF(AU92="znížená",AG92,0)</f>
        <v>0</v>
      </c>
      <c r="CF92" s="109">
        <f>IF(AU92="zákl. prenesená",AG92,0)</f>
        <v>0</v>
      </c>
      <c r="CG92" s="109">
        <f>IF(AU92="zníž. prenesená",AG92,0)</f>
        <v>0</v>
      </c>
      <c r="CH92" s="109">
        <f>IF(AU92="nulová",AG92,0)</f>
        <v>0</v>
      </c>
      <c r="CI92" s="18">
        <f>IF(AU92="základná",1,IF(AU92="znížená",2,IF(AU92="zákl. prenesená",4,IF(AU92="zníž. prenesená",5,3))))</f>
        <v>1</v>
      </c>
      <c r="CJ92" s="18">
        <f>IF(AT92="stavebná časť",1,IF(8892="investičná časť",2,3))</f>
        <v>1</v>
      </c>
      <c r="CK92" s="18" t="str">
        <f>IF(D92="Vyplň vlastné","","x")</f>
        <v>x</v>
      </c>
    </row>
    <row r="93" spans="1:89" s="1" customFormat="1" ht="19.899999999999999" customHeight="1">
      <c r="B93" s="34"/>
      <c r="C93" s="35"/>
      <c r="D93" s="219" t="s">
        <v>93</v>
      </c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35"/>
      <c r="AD93" s="35"/>
      <c r="AE93" s="35"/>
      <c r="AF93" s="35"/>
      <c r="AG93" s="217">
        <f>AG87*AS93</f>
        <v>0</v>
      </c>
      <c r="AH93" s="218"/>
      <c r="AI93" s="218"/>
      <c r="AJ93" s="218"/>
      <c r="AK93" s="218"/>
      <c r="AL93" s="218"/>
      <c r="AM93" s="218"/>
      <c r="AN93" s="218">
        <f>AG93+AV93</f>
        <v>0</v>
      </c>
      <c r="AO93" s="218"/>
      <c r="AP93" s="218"/>
      <c r="AQ93" s="36"/>
      <c r="AS93" s="110">
        <v>0</v>
      </c>
      <c r="AT93" s="111" t="s">
        <v>91</v>
      </c>
      <c r="AU93" s="111" t="s">
        <v>39</v>
      </c>
      <c r="AV93" s="112">
        <f>ROUND(IF(AU93="nulová",0,IF(OR(AU93="základná",AU93="zákl. prenesená"),AG93*L31,AG93*L32)),2)</f>
        <v>0</v>
      </c>
      <c r="BV93" s="18" t="s">
        <v>94</v>
      </c>
      <c r="BY93" s="109">
        <f>IF(AU93="základná",AV93,0)</f>
        <v>0</v>
      </c>
      <c r="BZ93" s="109">
        <f>IF(AU93="znížená",AV93,0)</f>
        <v>0</v>
      </c>
      <c r="CA93" s="109">
        <f>IF(AU93="zákl. prenesená",AV93,0)</f>
        <v>0</v>
      </c>
      <c r="CB93" s="109">
        <f>IF(AU93="zníž. prenesená",AV93,0)</f>
        <v>0</v>
      </c>
      <c r="CC93" s="109">
        <f>IF(AU93="nulová",AV93,0)</f>
        <v>0</v>
      </c>
      <c r="CD93" s="109">
        <f>IF(AU93="základná",AG93,0)</f>
        <v>0</v>
      </c>
      <c r="CE93" s="109">
        <f>IF(AU93="znížená",AG93,0)</f>
        <v>0</v>
      </c>
      <c r="CF93" s="109">
        <f>IF(AU93="zákl. prenesená",AG93,0)</f>
        <v>0</v>
      </c>
      <c r="CG93" s="109">
        <f>IF(AU93="zníž. prenesená",AG93,0)</f>
        <v>0</v>
      </c>
      <c r="CH93" s="109">
        <f>IF(AU93="nulová",AG93,0)</f>
        <v>0</v>
      </c>
      <c r="CI93" s="18">
        <f>IF(AU93="základná",1,IF(AU93="znížená",2,IF(AU93="zákl. prenesená",4,IF(AU93="zníž. prenesená",5,3))))</f>
        <v>1</v>
      </c>
      <c r="CJ93" s="18">
        <f>IF(AT93="stavebná časť",1,IF(8893="investičná časť",2,3))</f>
        <v>1</v>
      </c>
      <c r="CK93" s="18" t="str">
        <f>IF(D93="Vyplň vlastné","","x")</f>
        <v/>
      </c>
    </row>
    <row r="94" spans="1:89" s="1" customFormat="1" ht="19.899999999999999" customHeight="1">
      <c r="B94" s="34"/>
      <c r="C94" s="35"/>
      <c r="D94" s="219" t="s">
        <v>93</v>
      </c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35"/>
      <c r="AD94" s="35"/>
      <c r="AE94" s="35"/>
      <c r="AF94" s="35"/>
      <c r="AG94" s="217">
        <f>AG87*AS94</f>
        <v>0</v>
      </c>
      <c r="AH94" s="218"/>
      <c r="AI94" s="218"/>
      <c r="AJ94" s="218"/>
      <c r="AK94" s="218"/>
      <c r="AL94" s="218"/>
      <c r="AM94" s="218"/>
      <c r="AN94" s="218">
        <f>AG94+AV94</f>
        <v>0</v>
      </c>
      <c r="AO94" s="218"/>
      <c r="AP94" s="218"/>
      <c r="AQ94" s="36"/>
      <c r="AS94" s="110">
        <v>0</v>
      </c>
      <c r="AT94" s="111" t="s">
        <v>91</v>
      </c>
      <c r="AU94" s="111" t="s">
        <v>39</v>
      </c>
      <c r="AV94" s="112">
        <f>ROUND(IF(AU94="nulová",0,IF(OR(AU94="základná",AU94="zákl. prenesená"),AG94*L31,AG94*L32)),2)</f>
        <v>0</v>
      </c>
      <c r="BV94" s="18" t="s">
        <v>94</v>
      </c>
      <c r="BY94" s="109">
        <f>IF(AU94="základná",AV94,0)</f>
        <v>0</v>
      </c>
      <c r="BZ94" s="109">
        <f>IF(AU94="znížená",AV94,0)</f>
        <v>0</v>
      </c>
      <c r="CA94" s="109">
        <f>IF(AU94="zákl. prenesená",AV94,0)</f>
        <v>0</v>
      </c>
      <c r="CB94" s="109">
        <f>IF(AU94="zníž. prenesená",AV94,0)</f>
        <v>0</v>
      </c>
      <c r="CC94" s="109">
        <f>IF(AU94="nulová",AV94,0)</f>
        <v>0</v>
      </c>
      <c r="CD94" s="109">
        <f>IF(AU94="základná",AG94,0)</f>
        <v>0</v>
      </c>
      <c r="CE94" s="109">
        <f>IF(AU94="znížená",AG94,0)</f>
        <v>0</v>
      </c>
      <c r="CF94" s="109">
        <f>IF(AU94="zákl. prenesená",AG94,0)</f>
        <v>0</v>
      </c>
      <c r="CG94" s="109">
        <f>IF(AU94="zníž. prenesená",AG94,0)</f>
        <v>0</v>
      </c>
      <c r="CH94" s="109">
        <f>IF(AU94="nulová",AG94,0)</f>
        <v>0</v>
      </c>
      <c r="CI94" s="18">
        <f>IF(AU94="základná",1,IF(AU94="znížená",2,IF(AU94="zákl. prenesená",4,IF(AU94="zníž. prenesená",5,3))))</f>
        <v>1</v>
      </c>
      <c r="CJ94" s="18">
        <f>IF(AT94="stavebná časť",1,IF(8894="investičná časť",2,3))</f>
        <v>1</v>
      </c>
      <c r="CK94" s="18" t="str">
        <f>IF(D94="Vyplň vlastné","","x")</f>
        <v/>
      </c>
    </row>
    <row r="95" spans="1:89" s="1" customFormat="1" ht="19.899999999999999" customHeight="1">
      <c r="B95" s="34"/>
      <c r="C95" s="35"/>
      <c r="D95" s="219" t="s">
        <v>93</v>
      </c>
      <c r="E95" s="220"/>
      <c r="F95" s="220"/>
      <c r="G95" s="220"/>
      <c r="H95" s="220"/>
      <c r="I95" s="220"/>
      <c r="J95" s="220"/>
      <c r="K95" s="220"/>
      <c r="L95" s="220"/>
      <c r="M95" s="220"/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220"/>
      <c r="AC95" s="35"/>
      <c r="AD95" s="35"/>
      <c r="AE95" s="35"/>
      <c r="AF95" s="35"/>
      <c r="AG95" s="217">
        <f>AG87*AS95</f>
        <v>0</v>
      </c>
      <c r="AH95" s="218"/>
      <c r="AI95" s="218"/>
      <c r="AJ95" s="218"/>
      <c r="AK95" s="218"/>
      <c r="AL95" s="218"/>
      <c r="AM95" s="218"/>
      <c r="AN95" s="218">
        <f>AG95+AV95</f>
        <v>0</v>
      </c>
      <c r="AO95" s="218"/>
      <c r="AP95" s="218"/>
      <c r="AQ95" s="36"/>
      <c r="AS95" s="113">
        <v>0</v>
      </c>
      <c r="AT95" s="114" t="s">
        <v>91</v>
      </c>
      <c r="AU95" s="114" t="s">
        <v>39</v>
      </c>
      <c r="AV95" s="115">
        <f>ROUND(IF(AU95="nulová",0,IF(OR(AU95="základná",AU95="zákl. prenesená"),AG95*L31,AG95*L32)),2)</f>
        <v>0</v>
      </c>
      <c r="BV95" s="18" t="s">
        <v>94</v>
      </c>
      <c r="BY95" s="109">
        <f>IF(AU95="základná",AV95,0)</f>
        <v>0</v>
      </c>
      <c r="BZ95" s="109">
        <f>IF(AU95="znížená",AV95,0)</f>
        <v>0</v>
      </c>
      <c r="CA95" s="109">
        <f>IF(AU95="zákl. prenesená",AV95,0)</f>
        <v>0</v>
      </c>
      <c r="CB95" s="109">
        <f>IF(AU95="zníž. prenesená",AV95,0)</f>
        <v>0</v>
      </c>
      <c r="CC95" s="109">
        <f>IF(AU95="nulová",AV95,0)</f>
        <v>0</v>
      </c>
      <c r="CD95" s="109">
        <f>IF(AU95="základná",AG95,0)</f>
        <v>0</v>
      </c>
      <c r="CE95" s="109">
        <f>IF(AU95="znížená",AG95,0)</f>
        <v>0</v>
      </c>
      <c r="CF95" s="109">
        <f>IF(AU95="zákl. prenesená",AG95,0)</f>
        <v>0</v>
      </c>
      <c r="CG95" s="109">
        <f>IF(AU95="zníž. prenesená",AG95,0)</f>
        <v>0</v>
      </c>
      <c r="CH95" s="109">
        <f>IF(AU95="nulová",AG95,0)</f>
        <v>0</v>
      </c>
      <c r="CI95" s="18">
        <f>IF(AU95="základná",1,IF(AU95="znížená",2,IF(AU95="zákl. prenesená",4,IF(AU95="zníž. prenesená",5,3))))</f>
        <v>1</v>
      </c>
      <c r="CJ95" s="18">
        <f>IF(AT95="stavebná časť",1,IF(8895="investičná časť",2,3))</f>
        <v>1</v>
      </c>
      <c r="CK95" s="18" t="str">
        <f>IF(D95="Vyplň vlastné","","x")</f>
        <v/>
      </c>
    </row>
    <row r="96" spans="1:89" s="1" customFormat="1" ht="10.9" customHeight="1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6"/>
    </row>
    <row r="97" spans="2:43" s="1" customFormat="1" ht="30" customHeight="1">
      <c r="B97" s="34"/>
      <c r="C97" s="116" t="s">
        <v>95</v>
      </c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223">
        <f>ROUND(AG87+AG91,2)</f>
        <v>0</v>
      </c>
      <c r="AH97" s="223"/>
      <c r="AI97" s="223"/>
      <c r="AJ97" s="223"/>
      <c r="AK97" s="223"/>
      <c r="AL97" s="223"/>
      <c r="AM97" s="223"/>
      <c r="AN97" s="223">
        <f>AN87+AN91</f>
        <v>0</v>
      </c>
      <c r="AO97" s="223"/>
      <c r="AP97" s="223"/>
      <c r="AQ97" s="36"/>
    </row>
    <row r="98" spans="2:43" s="1" customFormat="1" ht="6.95" customHeight="1">
      <c r="B98" s="58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59"/>
      <c r="AN98" s="59"/>
      <c r="AO98" s="59"/>
      <c r="AP98" s="59"/>
      <c r="AQ98" s="60"/>
    </row>
  </sheetData>
  <sheetProtection algorithmName="SHA-512" hashValue="UGJyY9+Rha3IZNxcABaBJooXSgIKTCwzau+FfkB84Og/2Ro6CpzfYY64O3wRg6VTDvRzUzxtA0h/VZafrmUlcQ==" saltValue="CdlsNKv+cb3kFBMtLnz658YFMGOuJZcRJ5IjNUhn2gTlSt7buqijgQ5FWOupFtfnRz+x8oV0va/8cZPKTVkXJQ==" spinCount="10" sheet="1" objects="1" scenarios="1" formatColumns="0" formatRows="0"/>
  <mergeCells count="62">
    <mergeCell ref="AG97:AM97"/>
    <mergeCell ref="AN97:AP97"/>
    <mergeCell ref="AR2:BE2"/>
    <mergeCell ref="D95:AB95"/>
    <mergeCell ref="AG95:AM95"/>
    <mergeCell ref="AN95:AP95"/>
    <mergeCell ref="AG87:AM87"/>
    <mergeCell ref="AN87:AP87"/>
    <mergeCell ref="AG91:AM91"/>
    <mergeCell ref="AN91:AP91"/>
    <mergeCell ref="D93:AB93"/>
    <mergeCell ref="AG93:AM93"/>
    <mergeCell ref="AN93:AP93"/>
    <mergeCell ref="D94:AB94"/>
    <mergeCell ref="AG94:AM94"/>
    <mergeCell ref="AN94:AP94"/>
    <mergeCell ref="AN89:AP89"/>
    <mergeCell ref="AG89:AM89"/>
    <mergeCell ref="D89:H89"/>
    <mergeCell ref="J89:AF89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2:AU96">
      <formula1>"základná, znížená, nulová"</formula1>
    </dataValidation>
    <dataValidation type="list" allowBlank="1" showInputMessage="1" showErrorMessage="1" error="Povolené sú hodnoty stavebná časť, technologická časť, investičná časť." sqref="AT92:AT96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01 - Detské ihrisko Bereh...'!C2" display="/"/>
    <hyperlink ref="A89" location="'02 - Detské ihrisko Bereh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33"/>
  <sheetViews>
    <sheetView showGridLines="0" workbookViewId="0">
      <pane ySplit="1" topLeftCell="A121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96</v>
      </c>
      <c r="G1" s="13"/>
      <c r="H1" s="261" t="s">
        <v>97</v>
      </c>
      <c r="I1" s="261"/>
      <c r="J1" s="261"/>
      <c r="K1" s="261"/>
      <c r="L1" s="13" t="s">
        <v>98</v>
      </c>
      <c r="M1" s="11"/>
      <c r="N1" s="11"/>
      <c r="O1" s="12" t="s">
        <v>99</v>
      </c>
      <c r="P1" s="11"/>
      <c r="Q1" s="11"/>
      <c r="R1" s="11"/>
      <c r="S1" s="13" t="s">
        <v>100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S2" s="224" t="s">
        <v>8</v>
      </c>
      <c r="T2" s="225"/>
      <c r="U2" s="225"/>
      <c r="V2" s="225"/>
      <c r="W2" s="225"/>
      <c r="X2" s="225"/>
      <c r="Y2" s="225"/>
      <c r="Z2" s="225"/>
      <c r="AA2" s="225"/>
      <c r="AB2" s="225"/>
      <c r="AC2" s="225"/>
      <c r="AT2" s="18" t="s">
        <v>83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74</v>
      </c>
    </row>
    <row r="4" spans="1:66" ht="36.950000000000003" customHeight="1">
      <c r="B4" s="22"/>
      <c r="C4" s="181" t="s">
        <v>101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26" t="str">
        <f>'Rekapitulácia stavby'!K6</f>
        <v>Oprava povrchov detských ihrísk Trebišov</v>
      </c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5"/>
      <c r="R6" s="23"/>
    </row>
    <row r="7" spans="1:66" s="1" customFormat="1" ht="32.85" customHeight="1">
      <c r="B7" s="34"/>
      <c r="C7" s="35"/>
      <c r="D7" s="28" t="s">
        <v>102</v>
      </c>
      <c r="E7" s="35"/>
      <c r="F7" s="187" t="s">
        <v>103</v>
      </c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29" t="str">
        <f>'Rekapitulácia stavby'!AN8</f>
        <v>Vyplň údaj</v>
      </c>
      <c r="P9" s="230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5" t="str">
        <f>IF('Rekapitulácia stavby'!AN10="","",'Rekapitulácia stavby'!AN10)</f>
        <v/>
      </c>
      <c r="P11" s="185"/>
      <c r="Q11" s="35"/>
      <c r="R11" s="36"/>
    </row>
    <row r="12" spans="1:66" s="1" customFormat="1" ht="18" customHeight="1">
      <c r="B12" s="34"/>
      <c r="C12" s="35"/>
      <c r="D12" s="35"/>
      <c r="E12" s="27" t="str">
        <f>IF('Rekapitulácia stavby'!E11="","",'Rekapitulácia stavby'!E11)</f>
        <v xml:space="preserve"> </v>
      </c>
      <c r="F12" s="35"/>
      <c r="G12" s="35"/>
      <c r="H12" s="35"/>
      <c r="I12" s="35"/>
      <c r="J12" s="35"/>
      <c r="K12" s="35"/>
      <c r="L12" s="35"/>
      <c r="M12" s="29" t="s">
        <v>27</v>
      </c>
      <c r="N12" s="35"/>
      <c r="O12" s="185" t="str">
        <f>IF('Rekapitulácia stavby'!AN11="","",'Rekapitulácia stavby'!AN11)</f>
        <v/>
      </c>
      <c r="P12" s="185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28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1" t="str">
        <f>IF('Rekapitulácia stavby'!AN13="","",'Rekapitulácia stavby'!AN13)</f>
        <v>Vyplň údaj</v>
      </c>
      <c r="P14" s="185"/>
      <c r="Q14" s="35"/>
      <c r="R14" s="36"/>
    </row>
    <row r="15" spans="1:66" s="1" customFormat="1" ht="18" customHeight="1">
      <c r="B15" s="34"/>
      <c r="C15" s="35"/>
      <c r="D15" s="35"/>
      <c r="E15" s="231" t="str">
        <f>IF('Rekapitulácia stavby'!E14="","",'Rekapitulácia stavby'!E14)</f>
        <v>Vyplň údaj</v>
      </c>
      <c r="F15" s="232"/>
      <c r="G15" s="232"/>
      <c r="H15" s="232"/>
      <c r="I15" s="232"/>
      <c r="J15" s="232"/>
      <c r="K15" s="232"/>
      <c r="L15" s="232"/>
      <c r="M15" s="29" t="s">
        <v>27</v>
      </c>
      <c r="N15" s="35"/>
      <c r="O15" s="231" t="str">
        <f>IF('Rekapitulácia stavby'!AN14="","",'Rekapitulácia stavby'!AN14)</f>
        <v>Vyplň údaj</v>
      </c>
      <c r="P15" s="185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30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5" t="str">
        <f>IF('Rekapitulácia stavby'!AN16="","",'Rekapitulácia stavby'!AN16)</f>
        <v/>
      </c>
      <c r="P17" s="185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27</v>
      </c>
      <c r="N18" s="35"/>
      <c r="O18" s="185" t="str">
        <f>IF('Rekapitulácia stavby'!AN17="","",'Rekapitulácia stavby'!AN17)</f>
        <v/>
      </c>
      <c r="P18" s="185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33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5" t="str">
        <f>IF('Rekapitulácia stavby'!AN19="","",'Rekapitulácia stavby'!AN19)</f>
        <v/>
      </c>
      <c r="P20" s="185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27</v>
      </c>
      <c r="N21" s="35"/>
      <c r="O21" s="185" t="str">
        <f>IF('Rekapitulácia stavby'!AN20="","",'Rekapitulácia stavby'!AN20)</f>
        <v/>
      </c>
      <c r="P21" s="185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34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0" t="s">
        <v>20</v>
      </c>
      <c r="F24" s="190"/>
      <c r="G24" s="190"/>
      <c r="H24" s="190"/>
      <c r="I24" s="190"/>
      <c r="J24" s="190"/>
      <c r="K24" s="190"/>
      <c r="L24" s="190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104</v>
      </c>
      <c r="E27" s="35"/>
      <c r="F27" s="35"/>
      <c r="G27" s="35"/>
      <c r="H27" s="35"/>
      <c r="I27" s="35"/>
      <c r="J27" s="35"/>
      <c r="K27" s="35"/>
      <c r="L27" s="35"/>
      <c r="M27" s="191">
        <f>N88</f>
        <v>0</v>
      </c>
      <c r="N27" s="191"/>
      <c r="O27" s="191"/>
      <c r="P27" s="191"/>
      <c r="Q27" s="35"/>
      <c r="R27" s="36"/>
    </row>
    <row r="28" spans="2:18" s="1" customFormat="1" ht="14.45" customHeight="1">
      <c r="B28" s="34"/>
      <c r="C28" s="35"/>
      <c r="D28" s="33" t="s">
        <v>90</v>
      </c>
      <c r="E28" s="35"/>
      <c r="F28" s="35"/>
      <c r="G28" s="35"/>
      <c r="H28" s="35"/>
      <c r="I28" s="35"/>
      <c r="J28" s="35"/>
      <c r="K28" s="35"/>
      <c r="L28" s="35"/>
      <c r="M28" s="191">
        <f>N94</f>
        <v>0</v>
      </c>
      <c r="N28" s="191"/>
      <c r="O28" s="191"/>
      <c r="P28" s="191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37</v>
      </c>
      <c r="E30" s="35"/>
      <c r="F30" s="35"/>
      <c r="G30" s="35"/>
      <c r="H30" s="35"/>
      <c r="I30" s="35"/>
      <c r="J30" s="35"/>
      <c r="K30" s="35"/>
      <c r="L30" s="35"/>
      <c r="M30" s="233">
        <f>ROUND(M27+M28,2)</f>
        <v>0</v>
      </c>
      <c r="N30" s="228"/>
      <c r="O30" s="228"/>
      <c r="P30" s="228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38</v>
      </c>
      <c r="E32" s="41" t="s">
        <v>39</v>
      </c>
      <c r="F32" s="42">
        <v>0.2</v>
      </c>
      <c r="G32" s="121" t="s">
        <v>40</v>
      </c>
      <c r="H32" s="234">
        <f>ROUND((((SUM(BE94:BE101)+SUM(BE119:BE126))+SUM(BE128:BE132))),2)</f>
        <v>0</v>
      </c>
      <c r="I32" s="228"/>
      <c r="J32" s="228"/>
      <c r="K32" s="35"/>
      <c r="L32" s="35"/>
      <c r="M32" s="234">
        <f>ROUND(((ROUND((SUM(BE94:BE101)+SUM(BE119:BE126)), 2)*F32)+SUM(BE128:BE132)*F32),2)</f>
        <v>0</v>
      </c>
      <c r="N32" s="228"/>
      <c r="O32" s="228"/>
      <c r="P32" s="228"/>
      <c r="Q32" s="35"/>
      <c r="R32" s="36"/>
    </row>
    <row r="33" spans="2:18" s="1" customFormat="1" ht="14.45" customHeight="1">
      <c r="B33" s="34"/>
      <c r="C33" s="35"/>
      <c r="D33" s="35"/>
      <c r="E33" s="41" t="s">
        <v>41</v>
      </c>
      <c r="F33" s="42">
        <v>0.2</v>
      </c>
      <c r="G33" s="121" t="s">
        <v>40</v>
      </c>
      <c r="H33" s="234">
        <f>ROUND((((SUM(BF94:BF101)+SUM(BF119:BF126))+SUM(BF128:BF132))),2)</f>
        <v>0</v>
      </c>
      <c r="I33" s="228"/>
      <c r="J33" s="228"/>
      <c r="K33" s="35"/>
      <c r="L33" s="35"/>
      <c r="M33" s="234">
        <f>ROUND(((ROUND((SUM(BF94:BF101)+SUM(BF119:BF126)), 2)*F33)+SUM(BF128:BF132)*F33),2)</f>
        <v>0</v>
      </c>
      <c r="N33" s="228"/>
      <c r="O33" s="228"/>
      <c r="P33" s="228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42</v>
      </c>
      <c r="F34" s="42">
        <v>0.2</v>
      </c>
      <c r="G34" s="121" t="s">
        <v>40</v>
      </c>
      <c r="H34" s="234">
        <f>ROUND((((SUM(BG94:BG101)+SUM(BG119:BG126))+SUM(BG128:BG132))),2)</f>
        <v>0</v>
      </c>
      <c r="I34" s="228"/>
      <c r="J34" s="228"/>
      <c r="K34" s="35"/>
      <c r="L34" s="35"/>
      <c r="M34" s="234">
        <v>0</v>
      </c>
      <c r="N34" s="228"/>
      <c r="O34" s="228"/>
      <c r="P34" s="228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43</v>
      </c>
      <c r="F35" s="42">
        <v>0.2</v>
      </c>
      <c r="G35" s="121" t="s">
        <v>40</v>
      </c>
      <c r="H35" s="234">
        <f>ROUND((((SUM(BH94:BH101)+SUM(BH119:BH126))+SUM(BH128:BH132))),2)</f>
        <v>0</v>
      </c>
      <c r="I35" s="228"/>
      <c r="J35" s="228"/>
      <c r="K35" s="35"/>
      <c r="L35" s="35"/>
      <c r="M35" s="234">
        <v>0</v>
      </c>
      <c r="N35" s="228"/>
      <c r="O35" s="228"/>
      <c r="P35" s="228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44</v>
      </c>
      <c r="F36" s="42">
        <v>0</v>
      </c>
      <c r="G36" s="121" t="s">
        <v>40</v>
      </c>
      <c r="H36" s="234">
        <f>ROUND((((SUM(BI94:BI101)+SUM(BI119:BI126))+SUM(BI128:BI132))),2)</f>
        <v>0</v>
      </c>
      <c r="I36" s="228"/>
      <c r="J36" s="228"/>
      <c r="K36" s="35"/>
      <c r="L36" s="35"/>
      <c r="M36" s="234">
        <v>0</v>
      </c>
      <c r="N36" s="228"/>
      <c r="O36" s="228"/>
      <c r="P36" s="228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45</v>
      </c>
      <c r="E38" s="78"/>
      <c r="F38" s="78"/>
      <c r="G38" s="123" t="s">
        <v>46</v>
      </c>
      <c r="H38" s="124" t="s">
        <v>47</v>
      </c>
      <c r="I38" s="78"/>
      <c r="J38" s="78"/>
      <c r="K38" s="78"/>
      <c r="L38" s="235">
        <f>SUM(M30:M36)</f>
        <v>0</v>
      </c>
      <c r="M38" s="235"/>
      <c r="N38" s="235"/>
      <c r="O38" s="235"/>
      <c r="P38" s="236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48</v>
      </c>
      <c r="E50" s="50"/>
      <c r="F50" s="50"/>
      <c r="G50" s="50"/>
      <c r="H50" s="51"/>
      <c r="I50" s="35"/>
      <c r="J50" s="49" t="s">
        <v>49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50</v>
      </c>
      <c r="E59" s="55"/>
      <c r="F59" s="55"/>
      <c r="G59" s="56" t="s">
        <v>51</v>
      </c>
      <c r="H59" s="57"/>
      <c r="I59" s="35"/>
      <c r="J59" s="54" t="s">
        <v>50</v>
      </c>
      <c r="K59" s="55"/>
      <c r="L59" s="55"/>
      <c r="M59" s="55"/>
      <c r="N59" s="56" t="s">
        <v>51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52</v>
      </c>
      <c r="E61" s="50"/>
      <c r="F61" s="50"/>
      <c r="G61" s="50"/>
      <c r="H61" s="51"/>
      <c r="I61" s="35"/>
      <c r="J61" s="49" t="s">
        <v>53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50</v>
      </c>
      <c r="E70" s="55"/>
      <c r="F70" s="55"/>
      <c r="G70" s="56" t="s">
        <v>51</v>
      </c>
      <c r="H70" s="57"/>
      <c r="I70" s="35"/>
      <c r="J70" s="54" t="s">
        <v>50</v>
      </c>
      <c r="K70" s="55"/>
      <c r="L70" s="55"/>
      <c r="M70" s="55"/>
      <c r="N70" s="56" t="s">
        <v>51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1" t="s">
        <v>105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26" t="str">
        <f>F6</f>
        <v>Oprava povrchov detských ihrísk Trebišov</v>
      </c>
      <c r="G78" s="227"/>
      <c r="H78" s="227"/>
      <c r="I78" s="227"/>
      <c r="J78" s="227"/>
      <c r="K78" s="227"/>
      <c r="L78" s="227"/>
      <c r="M78" s="227"/>
      <c r="N78" s="227"/>
      <c r="O78" s="227"/>
      <c r="P78" s="227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102</v>
      </c>
      <c r="D79" s="35"/>
      <c r="E79" s="35"/>
      <c r="F79" s="201" t="str">
        <f>F7</f>
        <v xml:space="preserve">01 - Detské ihrisko Berehovska pod kopcom </v>
      </c>
      <c r="G79" s="228"/>
      <c r="H79" s="228"/>
      <c r="I79" s="228"/>
      <c r="J79" s="228"/>
      <c r="K79" s="228"/>
      <c r="L79" s="228"/>
      <c r="M79" s="228"/>
      <c r="N79" s="228"/>
      <c r="O79" s="228"/>
      <c r="P79" s="228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65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30" t="str">
        <f>IF(O9="","",O9)</f>
        <v>Vyplň údaj</v>
      </c>
      <c r="N81" s="230"/>
      <c r="O81" s="230"/>
      <c r="P81" s="230"/>
      <c r="Q81" s="35"/>
      <c r="R81" s="36"/>
      <c r="T81" s="128"/>
      <c r="U81" s="128"/>
    </row>
    <row r="82" spans="2:65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65" s="1" customFormat="1">
      <c r="B83" s="34"/>
      <c r="C83" s="29" t="s">
        <v>25</v>
      </c>
      <c r="D83" s="35"/>
      <c r="E83" s="35"/>
      <c r="F83" s="27" t="str">
        <f>E12</f>
        <v xml:space="preserve"> </v>
      </c>
      <c r="G83" s="35"/>
      <c r="H83" s="35"/>
      <c r="I83" s="35"/>
      <c r="J83" s="35"/>
      <c r="K83" s="29" t="s">
        <v>30</v>
      </c>
      <c r="L83" s="35"/>
      <c r="M83" s="185" t="str">
        <f>E18</f>
        <v xml:space="preserve"> </v>
      </c>
      <c r="N83" s="185"/>
      <c r="O83" s="185"/>
      <c r="P83" s="185"/>
      <c r="Q83" s="185"/>
      <c r="R83" s="36"/>
      <c r="T83" s="128"/>
      <c r="U83" s="128"/>
    </row>
    <row r="84" spans="2:65" s="1" customFormat="1" ht="14.45" customHeight="1">
      <c r="B84" s="34"/>
      <c r="C84" s="29" t="s">
        <v>28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33</v>
      </c>
      <c r="L84" s="35"/>
      <c r="M84" s="185" t="str">
        <f>E21</f>
        <v xml:space="preserve"> </v>
      </c>
      <c r="N84" s="185"/>
      <c r="O84" s="185"/>
      <c r="P84" s="185"/>
      <c r="Q84" s="185"/>
      <c r="R84" s="36"/>
      <c r="T84" s="128"/>
      <c r="U84" s="128"/>
    </row>
    <row r="85" spans="2:65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65" s="1" customFormat="1" ht="29.25" customHeight="1">
      <c r="B86" s="34"/>
      <c r="C86" s="237" t="s">
        <v>106</v>
      </c>
      <c r="D86" s="238"/>
      <c r="E86" s="238"/>
      <c r="F86" s="238"/>
      <c r="G86" s="238"/>
      <c r="H86" s="117"/>
      <c r="I86" s="117"/>
      <c r="J86" s="117"/>
      <c r="K86" s="117"/>
      <c r="L86" s="117"/>
      <c r="M86" s="117"/>
      <c r="N86" s="237" t="s">
        <v>107</v>
      </c>
      <c r="O86" s="238"/>
      <c r="P86" s="238"/>
      <c r="Q86" s="238"/>
      <c r="R86" s="36"/>
      <c r="T86" s="128"/>
      <c r="U86" s="128"/>
    </row>
    <row r="87" spans="2:65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65" s="1" customFormat="1" ht="29.25" customHeight="1">
      <c r="B88" s="34"/>
      <c r="C88" s="129" t="s">
        <v>108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2">
        <f>N119</f>
        <v>0</v>
      </c>
      <c r="O88" s="239"/>
      <c r="P88" s="239"/>
      <c r="Q88" s="239"/>
      <c r="R88" s="36"/>
      <c r="T88" s="128"/>
      <c r="U88" s="128"/>
      <c r="AU88" s="18" t="s">
        <v>109</v>
      </c>
    </row>
    <row r="89" spans="2:65" s="6" customFormat="1" ht="24.95" customHeight="1">
      <c r="B89" s="130"/>
      <c r="C89" s="131"/>
      <c r="D89" s="132" t="s">
        <v>110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0">
        <f>N120</f>
        <v>0</v>
      </c>
      <c r="O89" s="241"/>
      <c r="P89" s="241"/>
      <c r="Q89" s="241"/>
      <c r="R89" s="133"/>
      <c r="T89" s="134"/>
      <c r="U89" s="134"/>
    </row>
    <row r="90" spans="2:65" s="7" customFormat="1" ht="19.899999999999999" customHeight="1">
      <c r="B90" s="135"/>
      <c r="C90" s="136"/>
      <c r="D90" s="105" t="s">
        <v>111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18">
        <f>N121</f>
        <v>0</v>
      </c>
      <c r="O90" s="242"/>
      <c r="P90" s="242"/>
      <c r="Q90" s="242"/>
      <c r="R90" s="137"/>
      <c r="T90" s="138"/>
      <c r="U90" s="138"/>
    </row>
    <row r="91" spans="2:65" s="7" customFormat="1" ht="19.899999999999999" customHeight="1">
      <c r="B91" s="135"/>
      <c r="C91" s="136"/>
      <c r="D91" s="105" t="s">
        <v>112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18">
        <f>N125</f>
        <v>0</v>
      </c>
      <c r="O91" s="242"/>
      <c r="P91" s="242"/>
      <c r="Q91" s="242"/>
      <c r="R91" s="137"/>
      <c r="T91" s="138"/>
      <c r="U91" s="138"/>
    </row>
    <row r="92" spans="2:65" s="6" customFormat="1" ht="21.75" customHeight="1">
      <c r="B92" s="130"/>
      <c r="C92" s="131"/>
      <c r="D92" s="132" t="s">
        <v>113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43">
        <f>N127</f>
        <v>0</v>
      </c>
      <c r="O92" s="241"/>
      <c r="P92" s="241"/>
      <c r="Q92" s="241"/>
      <c r="R92" s="133"/>
      <c r="T92" s="134"/>
      <c r="U92" s="134"/>
    </row>
    <row r="93" spans="2:65" s="1" customFormat="1" ht="21.75" customHeight="1"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6"/>
      <c r="T93" s="128"/>
      <c r="U93" s="128"/>
    </row>
    <row r="94" spans="2:65" s="1" customFormat="1" ht="29.25" customHeight="1">
      <c r="B94" s="34"/>
      <c r="C94" s="129" t="s">
        <v>114</v>
      </c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239">
        <f>ROUND(N95+N96+N97+N98+N99+N100,2)</f>
        <v>0</v>
      </c>
      <c r="O94" s="244"/>
      <c r="P94" s="244"/>
      <c r="Q94" s="244"/>
      <c r="R94" s="36"/>
      <c r="T94" s="139"/>
      <c r="U94" s="140" t="s">
        <v>38</v>
      </c>
    </row>
    <row r="95" spans="2:65" s="1" customFormat="1" ht="18" customHeight="1">
      <c r="B95" s="34"/>
      <c r="C95" s="35"/>
      <c r="D95" s="219" t="s">
        <v>115</v>
      </c>
      <c r="E95" s="220"/>
      <c r="F95" s="220"/>
      <c r="G95" s="220"/>
      <c r="H95" s="220"/>
      <c r="I95" s="35"/>
      <c r="J95" s="35"/>
      <c r="K95" s="35"/>
      <c r="L95" s="35"/>
      <c r="M95" s="35"/>
      <c r="N95" s="217">
        <f>ROUND(N88*T95,2)</f>
        <v>0</v>
      </c>
      <c r="O95" s="218"/>
      <c r="P95" s="218"/>
      <c r="Q95" s="218"/>
      <c r="R95" s="36"/>
      <c r="S95" s="141"/>
      <c r="T95" s="142"/>
      <c r="U95" s="143" t="s">
        <v>41</v>
      </c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1"/>
      <c r="AR95" s="141"/>
      <c r="AS95" s="141"/>
      <c r="AT95" s="141"/>
      <c r="AU95" s="141"/>
      <c r="AV95" s="141"/>
      <c r="AW95" s="141"/>
      <c r="AX95" s="141"/>
      <c r="AY95" s="144" t="s">
        <v>116</v>
      </c>
      <c r="AZ95" s="141"/>
      <c r="BA95" s="141"/>
      <c r="BB95" s="141"/>
      <c r="BC95" s="141"/>
      <c r="BD95" s="141"/>
      <c r="BE95" s="145">
        <f t="shared" ref="BE95:BE100" si="0">IF(U95="základná",N95,0)</f>
        <v>0</v>
      </c>
      <c r="BF95" s="145">
        <f t="shared" ref="BF95:BF100" si="1">IF(U95="znížená",N95,0)</f>
        <v>0</v>
      </c>
      <c r="BG95" s="145">
        <f t="shared" ref="BG95:BG100" si="2">IF(U95="zákl. prenesená",N95,0)</f>
        <v>0</v>
      </c>
      <c r="BH95" s="145">
        <f t="shared" ref="BH95:BH100" si="3">IF(U95="zníž. prenesená",N95,0)</f>
        <v>0</v>
      </c>
      <c r="BI95" s="145">
        <f t="shared" ref="BI95:BI100" si="4">IF(U95="nulová",N95,0)</f>
        <v>0</v>
      </c>
      <c r="BJ95" s="144" t="s">
        <v>117</v>
      </c>
      <c r="BK95" s="141"/>
      <c r="BL95" s="141"/>
      <c r="BM95" s="141"/>
    </row>
    <row r="96" spans="2:65" s="1" customFormat="1" ht="18" customHeight="1">
      <c r="B96" s="34"/>
      <c r="C96" s="35"/>
      <c r="D96" s="219" t="s">
        <v>118</v>
      </c>
      <c r="E96" s="220"/>
      <c r="F96" s="220"/>
      <c r="G96" s="220"/>
      <c r="H96" s="220"/>
      <c r="I96" s="35"/>
      <c r="J96" s="35"/>
      <c r="K96" s="35"/>
      <c r="L96" s="35"/>
      <c r="M96" s="35"/>
      <c r="N96" s="217">
        <f>ROUND(N88*T96,2)</f>
        <v>0</v>
      </c>
      <c r="O96" s="218"/>
      <c r="P96" s="218"/>
      <c r="Q96" s="218"/>
      <c r="R96" s="36"/>
      <c r="S96" s="141"/>
      <c r="T96" s="142"/>
      <c r="U96" s="143" t="s">
        <v>41</v>
      </c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41"/>
      <c r="AR96" s="141"/>
      <c r="AS96" s="141"/>
      <c r="AT96" s="141"/>
      <c r="AU96" s="141"/>
      <c r="AV96" s="141"/>
      <c r="AW96" s="141"/>
      <c r="AX96" s="141"/>
      <c r="AY96" s="144" t="s">
        <v>116</v>
      </c>
      <c r="AZ96" s="141"/>
      <c r="BA96" s="141"/>
      <c r="BB96" s="141"/>
      <c r="BC96" s="141"/>
      <c r="BD96" s="141"/>
      <c r="BE96" s="145">
        <f t="shared" si="0"/>
        <v>0</v>
      </c>
      <c r="BF96" s="145">
        <f t="shared" si="1"/>
        <v>0</v>
      </c>
      <c r="BG96" s="145">
        <f t="shared" si="2"/>
        <v>0</v>
      </c>
      <c r="BH96" s="145">
        <f t="shared" si="3"/>
        <v>0</v>
      </c>
      <c r="BI96" s="145">
        <f t="shared" si="4"/>
        <v>0</v>
      </c>
      <c r="BJ96" s="144" t="s">
        <v>117</v>
      </c>
      <c r="BK96" s="141"/>
      <c r="BL96" s="141"/>
      <c r="BM96" s="141"/>
    </row>
    <row r="97" spans="2:65" s="1" customFormat="1" ht="18" customHeight="1">
      <c r="B97" s="34"/>
      <c r="C97" s="35"/>
      <c r="D97" s="219" t="s">
        <v>119</v>
      </c>
      <c r="E97" s="220"/>
      <c r="F97" s="220"/>
      <c r="G97" s="220"/>
      <c r="H97" s="220"/>
      <c r="I97" s="35"/>
      <c r="J97" s="35"/>
      <c r="K97" s="35"/>
      <c r="L97" s="35"/>
      <c r="M97" s="35"/>
      <c r="N97" s="217">
        <f>ROUND(N88*T97,2)</f>
        <v>0</v>
      </c>
      <c r="O97" s="218"/>
      <c r="P97" s="218"/>
      <c r="Q97" s="218"/>
      <c r="R97" s="36"/>
      <c r="S97" s="141"/>
      <c r="T97" s="142"/>
      <c r="U97" s="143" t="s">
        <v>41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116</v>
      </c>
      <c r="AZ97" s="141"/>
      <c r="BA97" s="141"/>
      <c r="BB97" s="141"/>
      <c r="BC97" s="141"/>
      <c r="BD97" s="141"/>
      <c r="BE97" s="145">
        <f t="shared" si="0"/>
        <v>0</v>
      </c>
      <c r="BF97" s="145">
        <f t="shared" si="1"/>
        <v>0</v>
      </c>
      <c r="BG97" s="145">
        <f t="shared" si="2"/>
        <v>0</v>
      </c>
      <c r="BH97" s="145">
        <f t="shared" si="3"/>
        <v>0</v>
      </c>
      <c r="BI97" s="145">
        <f t="shared" si="4"/>
        <v>0</v>
      </c>
      <c r="BJ97" s="144" t="s">
        <v>117</v>
      </c>
      <c r="BK97" s="141"/>
      <c r="BL97" s="141"/>
      <c r="BM97" s="141"/>
    </row>
    <row r="98" spans="2:65" s="1" customFormat="1" ht="18" customHeight="1">
      <c r="B98" s="34"/>
      <c r="C98" s="35"/>
      <c r="D98" s="219" t="s">
        <v>120</v>
      </c>
      <c r="E98" s="220"/>
      <c r="F98" s="220"/>
      <c r="G98" s="220"/>
      <c r="H98" s="220"/>
      <c r="I98" s="35"/>
      <c r="J98" s="35"/>
      <c r="K98" s="35"/>
      <c r="L98" s="35"/>
      <c r="M98" s="35"/>
      <c r="N98" s="217">
        <f>ROUND(N88*T98,2)</f>
        <v>0</v>
      </c>
      <c r="O98" s="218"/>
      <c r="P98" s="218"/>
      <c r="Q98" s="218"/>
      <c r="R98" s="36"/>
      <c r="S98" s="141"/>
      <c r="T98" s="142"/>
      <c r="U98" s="143" t="s">
        <v>41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116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117</v>
      </c>
      <c r="BK98" s="141"/>
      <c r="BL98" s="141"/>
      <c r="BM98" s="141"/>
    </row>
    <row r="99" spans="2:65" s="1" customFormat="1" ht="18" customHeight="1">
      <c r="B99" s="34"/>
      <c r="C99" s="35"/>
      <c r="D99" s="219" t="s">
        <v>121</v>
      </c>
      <c r="E99" s="220"/>
      <c r="F99" s="220"/>
      <c r="G99" s="220"/>
      <c r="H99" s="220"/>
      <c r="I99" s="35"/>
      <c r="J99" s="35"/>
      <c r="K99" s="35"/>
      <c r="L99" s="35"/>
      <c r="M99" s="35"/>
      <c r="N99" s="217">
        <f>ROUND(N88*T99,2)</f>
        <v>0</v>
      </c>
      <c r="O99" s="218"/>
      <c r="P99" s="218"/>
      <c r="Q99" s="218"/>
      <c r="R99" s="36"/>
      <c r="S99" s="141"/>
      <c r="T99" s="142"/>
      <c r="U99" s="143" t="s">
        <v>41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116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117</v>
      </c>
      <c r="BK99" s="141"/>
      <c r="BL99" s="141"/>
      <c r="BM99" s="141"/>
    </row>
    <row r="100" spans="2:65" s="1" customFormat="1" ht="18" customHeight="1">
      <c r="B100" s="34"/>
      <c r="C100" s="35"/>
      <c r="D100" s="105" t="s">
        <v>122</v>
      </c>
      <c r="E100" s="35"/>
      <c r="F100" s="35"/>
      <c r="G100" s="35"/>
      <c r="H100" s="35"/>
      <c r="I100" s="35"/>
      <c r="J100" s="35"/>
      <c r="K100" s="35"/>
      <c r="L100" s="35"/>
      <c r="M100" s="35"/>
      <c r="N100" s="217">
        <f>ROUND(N88*T100,2)</f>
        <v>0</v>
      </c>
      <c r="O100" s="218"/>
      <c r="P100" s="218"/>
      <c r="Q100" s="218"/>
      <c r="R100" s="36"/>
      <c r="S100" s="141"/>
      <c r="T100" s="146"/>
      <c r="U100" s="147" t="s">
        <v>41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123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117</v>
      </c>
      <c r="BK100" s="141"/>
      <c r="BL100" s="141"/>
      <c r="BM100" s="141"/>
    </row>
    <row r="101" spans="2:65" s="1" customFormat="1" ht="13.5">
      <c r="B101" s="34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6"/>
      <c r="T101" s="128"/>
      <c r="U101" s="128"/>
    </row>
    <row r="102" spans="2:65" s="1" customFormat="1" ht="29.25" customHeight="1">
      <c r="B102" s="34"/>
      <c r="C102" s="116" t="s">
        <v>95</v>
      </c>
      <c r="D102" s="117"/>
      <c r="E102" s="117"/>
      <c r="F102" s="117"/>
      <c r="G102" s="117"/>
      <c r="H102" s="117"/>
      <c r="I102" s="117"/>
      <c r="J102" s="117"/>
      <c r="K102" s="117"/>
      <c r="L102" s="223">
        <f>ROUND(SUM(N88+N94),2)</f>
        <v>0</v>
      </c>
      <c r="M102" s="223"/>
      <c r="N102" s="223"/>
      <c r="O102" s="223"/>
      <c r="P102" s="223"/>
      <c r="Q102" s="223"/>
      <c r="R102" s="36"/>
      <c r="T102" s="128"/>
      <c r="U102" s="128"/>
    </row>
    <row r="103" spans="2:65" s="1" customFormat="1" ht="6.95" customHeight="1">
      <c r="B103" s="58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60"/>
      <c r="T103" s="128"/>
      <c r="U103" s="128"/>
    </row>
    <row r="107" spans="2:65" s="1" customFormat="1" ht="6.95" customHeight="1">
      <c r="B107" s="61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3"/>
    </row>
    <row r="108" spans="2:65" s="1" customFormat="1" ht="36.950000000000003" customHeight="1">
      <c r="B108" s="34"/>
      <c r="C108" s="181" t="s">
        <v>124</v>
      </c>
      <c r="D108" s="228"/>
      <c r="E108" s="228"/>
      <c r="F108" s="228"/>
      <c r="G108" s="228"/>
      <c r="H108" s="228"/>
      <c r="I108" s="228"/>
      <c r="J108" s="228"/>
      <c r="K108" s="228"/>
      <c r="L108" s="228"/>
      <c r="M108" s="228"/>
      <c r="N108" s="228"/>
      <c r="O108" s="228"/>
      <c r="P108" s="228"/>
      <c r="Q108" s="228"/>
      <c r="R108" s="36"/>
    </row>
    <row r="109" spans="2:65" s="1" customFormat="1" ht="6.95" customHeight="1">
      <c r="B109" s="34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6"/>
    </row>
    <row r="110" spans="2:65" s="1" customFormat="1" ht="30" customHeight="1">
      <c r="B110" s="34"/>
      <c r="C110" s="29" t="s">
        <v>17</v>
      </c>
      <c r="D110" s="35"/>
      <c r="E110" s="35"/>
      <c r="F110" s="226" t="str">
        <f>F6</f>
        <v>Oprava povrchov detských ihrísk Trebišov</v>
      </c>
      <c r="G110" s="227"/>
      <c r="H110" s="227"/>
      <c r="I110" s="227"/>
      <c r="J110" s="227"/>
      <c r="K110" s="227"/>
      <c r="L110" s="227"/>
      <c r="M110" s="227"/>
      <c r="N110" s="227"/>
      <c r="O110" s="227"/>
      <c r="P110" s="227"/>
      <c r="Q110" s="35"/>
      <c r="R110" s="36"/>
    </row>
    <row r="111" spans="2:65" s="1" customFormat="1" ht="36.950000000000003" customHeight="1">
      <c r="B111" s="34"/>
      <c r="C111" s="68" t="s">
        <v>102</v>
      </c>
      <c r="D111" s="35"/>
      <c r="E111" s="35"/>
      <c r="F111" s="201" t="str">
        <f>F7</f>
        <v xml:space="preserve">01 - Detské ihrisko Berehovska pod kopcom </v>
      </c>
      <c r="G111" s="228"/>
      <c r="H111" s="228"/>
      <c r="I111" s="228"/>
      <c r="J111" s="228"/>
      <c r="K111" s="228"/>
      <c r="L111" s="228"/>
      <c r="M111" s="228"/>
      <c r="N111" s="228"/>
      <c r="O111" s="228"/>
      <c r="P111" s="228"/>
      <c r="Q111" s="35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18" customHeight="1">
      <c r="B113" s="34"/>
      <c r="C113" s="29" t="s">
        <v>22</v>
      </c>
      <c r="D113" s="35"/>
      <c r="E113" s="35"/>
      <c r="F113" s="27" t="str">
        <f>F9</f>
        <v xml:space="preserve"> </v>
      </c>
      <c r="G113" s="35"/>
      <c r="H113" s="35"/>
      <c r="I113" s="35"/>
      <c r="J113" s="35"/>
      <c r="K113" s="29" t="s">
        <v>24</v>
      </c>
      <c r="L113" s="35"/>
      <c r="M113" s="230" t="str">
        <f>IF(O9="","",O9)</f>
        <v>Vyplň údaj</v>
      </c>
      <c r="N113" s="230"/>
      <c r="O113" s="230"/>
      <c r="P113" s="230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>
      <c r="B115" s="34"/>
      <c r="C115" s="29" t="s">
        <v>25</v>
      </c>
      <c r="D115" s="35"/>
      <c r="E115" s="35"/>
      <c r="F115" s="27" t="str">
        <f>E12</f>
        <v xml:space="preserve"> </v>
      </c>
      <c r="G115" s="35"/>
      <c r="H115" s="35"/>
      <c r="I115" s="35"/>
      <c r="J115" s="35"/>
      <c r="K115" s="29" t="s">
        <v>30</v>
      </c>
      <c r="L115" s="35"/>
      <c r="M115" s="185" t="str">
        <f>E18</f>
        <v xml:space="preserve"> </v>
      </c>
      <c r="N115" s="185"/>
      <c r="O115" s="185"/>
      <c r="P115" s="185"/>
      <c r="Q115" s="185"/>
      <c r="R115" s="36"/>
    </row>
    <row r="116" spans="2:65" s="1" customFormat="1" ht="14.45" customHeight="1">
      <c r="B116" s="34"/>
      <c r="C116" s="29" t="s">
        <v>28</v>
      </c>
      <c r="D116" s="35"/>
      <c r="E116" s="35"/>
      <c r="F116" s="27" t="str">
        <f>IF(E15="","",E15)</f>
        <v>Vyplň údaj</v>
      </c>
      <c r="G116" s="35"/>
      <c r="H116" s="35"/>
      <c r="I116" s="35"/>
      <c r="J116" s="35"/>
      <c r="K116" s="29" t="s">
        <v>33</v>
      </c>
      <c r="L116" s="35"/>
      <c r="M116" s="185" t="str">
        <f>E21</f>
        <v xml:space="preserve"> </v>
      </c>
      <c r="N116" s="185"/>
      <c r="O116" s="185"/>
      <c r="P116" s="185"/>
      <c r="Q116" s="185"/>
      <c r="R116" s="36"/>
    </row>
    <row r="117" spans="2:65" s="1" customFormat="1" ht="10.3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8" customFormat="1" ht="29.25" customHeight="1">
      <c r="B118" s="148"/>
      <c r="C118" s="149" t="s">
        <v>125</v>
      </c>
      <c r="D118" s="150" t="s">
        <v>126</v>
      </c>
      <c r="E118" s="150" t="s">
        <v>56</v>
      </c>
      <c r="F118" s="245" t="s">
        <v>127</v>
      </c>
      <c r="G118" s="245"/>
      <c r="H118" s="245"/>
      <c r="I118" s="245"/>
      <c r="J118" s="150" t="s">
        <v>128</v>
      </c>
      <c r="K118" s="150" t="s">
        <v>129</v>
      </c>
      <c r="L118" s="245" t="s">
        <v>130</v>
      </c>
      <c r="M118" s="245"/>
      <c r="N118" s="245" t="s">
        <v>107</v>
      </c>
      <c r="O118" s="245"/>
      <c r="P118" s="245"/>
      <c r="Q118" s="246"/>
      <c r="R118" s="151"/>
      <c r="T118" s="79" t="s">
        <v>131</v>
      </c>
      <c r="U118" s="80" t="s">
        <v>38</v>
      </c>
      <c r="V118" s="80" t="s">
        <v>132</v>
      </c>
      <c r="W118" s="80" t="s">
        <v>133</v>
      </c>
      <c r="X118" s="80" t="s">
        <v>134</v>
      </c>
      <c r="Y118" s="80" t="s">
        <v>135</v>
      </c>
      <c r="Z118" s="80" t="s">
        <v>136</v>
      </c>
      <c r="AA118" s="81" t="s">
        <v>137</v>
      </c>
    </row>
    <row r="119" spans="2:65" s="1" customFormat="1" ht="29.25" customHeight="1">
      <c r="B119" s="34"/>
      <c r="C119" s="83" t="s">
        <v>104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252">
        <f>BK119</f>
        <v>0</v>
      </c>
      <c r="O119" s="253"/>
      <c r="P119" s="253"/>
      <c r="Q119" s="253"/>
      <c r="R119" s="36"/>
      <c r="T119" s="82"/>
      <c r="U119" s="50"/>
      <c r="V119" s="50"/>
      <c r="W119" s="152">
        <f>W120+W127</f>
        <v>0</v>
      </c>
      <c r="X119" s="50"/>
      <c r="Y119" s="152">
        <f>Y120+Y127</f>
        <v>55.175619999999995</v>
      </c>
      <c r="Z119" s="50"/>
      <c r="AA119" s="153">
        <f>AA120+AA127</f>
        <v>0</v>
      </c>
      <c r="AT119" s="18" t="s">
        <v>73</v>
      </c>
      <c r="AU119" s="18" t="s">
        <v>109</v>
      </c>
      <c r="BK119" s="154">
        <f>BK120+BK127</f>
        <v>0</v>
      </c>
    </row>
    <row r="120" spans="2:65" s="9" customFormat="1" ht="37.35" customHeight="1">
      <c r="B120" s="155"/>
      <c r="C120" s="156"/>
      <c r="D120" s="157" t="s">
        <v>110</v>
      </c>
      <c r="E120" s="157"/>
      <c r="F120" s="157"/>
      <c r="G120" s="157"/>
      <c r="H120" s="157"/>
      <c r="I120" s="157"/>
      <c r="J120" s="157"/>
      <c r="K120" s="157"/>
      <c r="L120" s="157"/>
      <c r="M120" s="157"/>
      <c r="N120" s="243">
        <f>BK120</f>
        <v>0</v>
      </c>
      <c r="O120" s="254"/>
      <c r="P120" s="254"/>
      <c r="Q120" s="254"/>
      <c r="R120" s="158"/>
      <c r="T120" s="159"/>
      <c r="U120" s="156"/>
      <c r="V120" s="156"/>
      <c r="W120" s="160">
        <f>W121+W125</f>
        <v>0</v>
      </c>
      <c r="X120" s="156"/>
      <c r="Y120" s="160">
        <f>Y121+Y125</f>
        <v>55.175619999999995</v>
      </c>
      <c r="Z120" s="156"/>
      <c r="AA120" s="161">
        <f>AA121+AA125</f>
        <v>0</v>
      </c>
      <c r="AR120" s="162" t="s">
        <v>82</v>
      </c>
      <c r="AT120" s="163" t="s">
        <v>73</v>
      </c>
      <c r="AU120" s="163" t="s">
        <v>74</v>
      </c>
      <c r="AY120" s="162" t="s">
        <v>138</v>
      </c>
      <c r="BK120" s="164">
        <f>BK121+BK125</f>
        <v>0</v>
      </c>
    </row>
    <row r="121" spans="2:65" s="9" customFormat="1" ht="19.899999999999999" customHeight="1">
      <c r="B121" s="155"/>
      <c r="C121" s="156"/>
      <c r="D121" s="165" t="s">
        <v>111</v>
      </c>
      <c r="E121" s="165"/>
      <c r="F121" s="165"/>
      <c r="G121" s="165"/>
      <c r="H121" s="165"/>
      <c r="I121" s="165"/>
      <c r="J121" s="165"/>
      <c r="K121" s="165"/>
      <c r="L121" s="165"/>
      <c r="M121" s="165"/>
      <c r="N121" s="255">
        <f>BK121</f>
        <v>0</v>
      </c>
      <c r="O121" s="256"/>
      <c r="P121" s="256"/>
      <c r="Q121" s="256"/>
      <c r="R121" s="158"/>
      <c r="T121" s="159"/>
      <c r="U121" s="156"/>
      <c r="V121" s="156"/>
      <c r="W121" s="160">
        <f>SUM(W122:W124)</f>
        <v>0</v>
      </c>
      <c r="X121" s="156"/>
      <c r="Y121" s="160">
        <f>SUM(Y122:Y124)</f>
        <v>55.175619999999995</v>
      </c>
      <c r="Z121" s="156"/>
      <c r="AA121" s="161">
        <f>SUM(AA122:AA124)</f>
        <v>0</v>
      </c>
      <c r="AR121" s="162" t="s">
        <v>82</v>
      </c>
      <c r="AT121" s="163" t="s">
        <v>73</v>
      </c>
      <c r="AU121" s="163" t="s">
        <v>82</v>
      </c>
      <c r="AY121" s="162" t="s">
        <v>138</v>
      </c>
      <c r="BK121" s="164">
        <f>SUM(BK122:BK124)</f>
        <v>0</v>
      </c>
    </row>
    <row r="122" spans="2:65" s="1" customFormat="1" ht="38.25" customHeight="1">
      <c r="B122" s="34"/>
      <c r="C122" s="166" t="s">
        <v>82</v>
      </c>
      <c r="D122" s="166" t="s">
        <v>139</v>
      </c>
      <c r="E122" s="167" t="s">
        <v>140</v>
      </c>
      <c r="F122" s="247" t="s">
        <v>141</v>
      </c>
      <c r="G122" s="247"/>
      <c r="H122" s="247"/>
      <c r="I122" s="247"/>
      <c r="J122" s="168" t="s">
        <v>142</v>
      </c>
      <c r="K122" s="169">
        <v>214</v>
      </c>
      <c r="L122" s="248">
        <v>0</v>
      </c>
      <c r="M122" s="249"/>
      <c r="N122" s="250">
        <f>ROUND(L122*K122,3)</f>
        <v>0</v>
      </c>
      <c r="O122" s="250"/>
      <c r="P122" s="250"/>
      <c r="Q122" s="250"/>
      <c r="R122" s="36"/>
      <c r="T122" s="171" t="s">
        <v>20</v>
      </c>
      <c r="U122" s="43" t="s">
        <v>41</v>
      </c>
      <c r="V122" s="35"/>
      <c r="W122" s="172">
        <f>V122*K122</f>
        <v>0</v>
      </c>
      <c r="X122" s="172">
        <v>4.895E-2</v>
      </c>
      <c r="Y122" s="172">
        <f>X122*K122</f>
        <v>10.475300000000001</v>
      </c>
      <c r="Z122" s="172">
        <v>0</v>
      </c>
      <c r="AA122" s="173">
        <f>Z122*K122</f>
        <v>0</v>
      </c>
      <c r="AR122" s="18" t="s">
        <v>143</v>
      </c>
      <c r="AT122" s="18" t="s">
        <v>139</v>
      </c>
      <c r="AU122" s="18" t="s">
        <v>117</v>
      </c>
      <c r="AY122" s="18" t="s">
        <v>138</v>
      </c>
      <c r="BE122" s="109">
        <f>IF(U122="základná",N122,0)</f>
        <v>0</v>
      </c>
      <c r="BF122" s="109">
        <f>IF(U122="znížená",N122,0)</f>
        <v>0</v>
      </c>
      <c r="BG122" s="109">
        <f>IF(U122="zákl. prenesená",N122,0)</f>
        <v>0</v>
      </c>
      <c r="BH122" s="109">
        <f>IF(U122="zníž. prenesená",N122,0)</f>
        <v>0</v>
      </c>
      <c r="BI122" s="109">
        <f>IF(U122="nulová",N122,0)</f>
        <v>0</v>
      </c>
      <c r="BJ122" s="18" t="s">
        <v>117</v>
      </c>
      <c r="BK122" s="174">
        <f>ROUND(L122*K122,3)</f>
        <v>0</v>
      </c>
      <c r="BL122" s="18" t="s">
        <v>143</v>
      </c>
      <c r="BM122" s="18" t="s">
        <v>144</v>
      </c>
    </row>
    <row r="123" spans="2:65" s="1" customFormat="1" ht="38.25" customHeight="1">
      <c r="B123" s="34"/>
      <c r="C123" s="166" t="s">
        <v>117</v>
      </c>
      <c r="D123" s="166" t="s">
        <v>139</v>
      </c>
      <c r="E123" s="167" t="s">
        <v>145</v>
      </c>
      <c r="F123" s="247" t="s">
        <v>146</v>
      </c>
      <c r="G123" s="247"/>
      <c r="H123" s="247"/>
      <c r="I123" s="247"/>
      <c r="J123" s="168" t="s">
        <v>142</v>
      </c>
      <c r="K123" s="169">
        <v>428</v>
      </c>
      <c r="L123" s="248">
        <v>0</v>
      </c>
      <c r="M123" s="249"/>
      <c r="N123" s="250">
        <f>ROUND(L123*K123,3)</f>
        <v>0</v>
      </c>
      <c r="O123" s="250"/>
      <c r="P123" s="250"/>
      <c r="Q123" s="250"/>
      <c r="R123" s="36"/>
      <c r="T123" s="171" t="s">
        <v>20</v>
      </c>
      <c r="U123" s="43" t="s">
        <v>41</v>
      </c>
      <c r="V123" s="35"/>
      <c r="W123" s="172">
        <f>V123*K123</f>
        <v>0</v>
      </c>
      <c r="X123" s="172">
        <v>7.1000000000000002E-4</v>
      </c>
      <c r="Y123" s="172">
        <f>X123*K123</f>
        <v>0.30387999999999998</v>
      </c>
      <c r="Z123" s="172">
        <v>0</v>
      </c>
      <c r="AA123" s="173">
        <f>Z123*K123</f>
        <v>0</v>
      </c>
      <c r="AR123" s="18" t="s">
        <v>143</v>
      </c>
      <c r="AT123" s="18" t="s">
        <v>139</v>
      </c>
      <c r="AU123" s="18" t="s">
        <v>117</v>
      </c>
      <c r="AY123" s="18" t="s">
        <v>138</v>
      </c>
      <c r="BE123" s="109">
        <f>IF(U123="základná",N123,0)</f>
        <v>0</v>
      </c>
      <c r="BF123" s="109">
        <f>IF(U123="znížená",N123,0)</f>
        <v>0</v>
      </c>
      <c r="BG123" s="109">
        <f>IF(U123="zákl. prenesená",N123,0)</f>
        <v>0</v>
      </c>
      <c r="BH123" s="109">
        <f>IF(U123="zníž. prenesená",N123,0)</f>
        <v>0</v>
      </c>
      <c r="BI123" s="109">
        <f>IF(U123="nulová",N123,0)</f>
        <v>0</v>
      </c>
      <c r="BJ123" s="18" t="s">
        <v>117</v>
      </c>
      <c r="BK123" s="174">
        <f>ROUND(L123*K123,3)</f>
        <v>0</v>
      </c>
      <c r="BL123" s="18" t="s">
        <v>143</v>
      </c>
      <c r="BM123" s="18" t="s">
        <v>147</v>
      </c>
    </row>
    <row r="124" spans="2:65" s="1" customFormat="1" ht="38.25" customHeight="1">
      <c r="B124" s="34"/>
      <c r="C124" s="166" t="s">
        <v>148</v>
      </c>
      <c r="D124" s="166" t="s">
        <v>139</v>
      </c>
      <c r="E124" s="167" t="s">
        <v>149</v>
      </c>
      <c r="F124" s="247" t="s">
        <v>150</v>
      </c>
      <c r="G124" s="247"/>
      <c r="H124" s="247"/>
      <c r="I124" s="247"/>
      <c r="J124" s="168" t="s">
        <v>142</v>
      </c>
      <c r="K124" s="169">
        <v>428</v>
      </c>
      <c r="L124" s="248">
        <v>0</v>
      </c>
      <c r="M124" s="249"/>
      <c r="N124" s="250">
        <f>ROUND(L124*K124,3)</f>
        <v>0</v>
      </c>
      <c r="O124" s="250"/>
      <c r="P124" s="250"/>
      <c r="Q124" s="250"/>
      <c r="R124" s="36"/>
      <c r="T124" s="171" t="s">
        <v>20</v>
      </c>
      <c r="U124" s="43" t="s">
        <v>41</v>
      </c>
      <c r="V124" s="35"/>
      <c r="W124" s="172">
        <f>V124*K124</f>
        <v>0</v>
      </c>
      <c r="X124" s="172">
        <v>0.10373</v>
      </c>
      <c r="Y124" s="172">
        <f>X124*K124</f>
        <v>44.396439999999998</v>
      </c>
      <c r="Z124" s="172">
        <v>0</v>
      </c>
      <c r="AA124" s="173">
        <f>Z124*K124</f>
        <v>0</v>
      </c>
      <c r="AR124" s="18" t="s">
        <v>143</v>
      </c>
      <c r="AT124" s="18" t="s">
        <v>139</v>
      </c>
      <c r="AU124" s="18" t="s">
        <v>117</v>
      </c>
      <c r="AY124" s="18" t="s">
        <v>138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117</v>
      </c>
      <c r="BK124" s="174">
        <f>ROUND(L124*K124,3)</f>
        <v>0</v>
      </c>
      <c r="BL124" s="18" t="s">
        <v>143</v>
      </c>
      <c r="BM124" s="18" t="s">
        <v>151</v>
      </c>
    </row>
    <row r="125" spans="2:65" s="9" customFormat="1" ht="29.85" customHeight="1">
      <c r="B125" s="155"/>
      <c r="C125" s="156"/>
      <c r="D125" s="165" t="s">
        <v>112</v>
      </c>
      <c r="E125" s="165"/>
      <c r="F125" s="165"/>
      <c r="G125" s="165"/>
      <c r="H125" s="165"/>
      <c r="I125" s="165"/>
      <c r="J125" s="165"/>
      <c r="K125" s="165"/>
      <c r="L125" s="165"/>
      <c r="M125" s="165"/>
      <c r="N125" s="257">
        <f>BK125</f>
        <v>0</v>
      </c>
      <c r="O125" s="258"/>
      <c r="P125" s="258"/>
      <c r="Q125" s="258"/>
      <c r="R125" s="158"/>
      <c r="T125" s="159"/>
      <c r="U125" s="156"/>
      <c r="V125" s="156"/>
      <c r="W125" s="160">
        <f>W126</f>
        <v>0</v>
      </c>
      <c r="X125" s="156"/>
      <c r="Y125" s="160">
        <f>Y126</f>
        <v>0</v>
      </c>
      <c r="Z125" s="156"/>
      <c r="AA125" s="161">
        <f>AA126</f>
        <v>0</v>
      </c>
      <c r="AR125" s="162" t="s">
        <v>82</v>
      </c>
      <c r="AT125" s="163" t="s">
        <v>73</v>
      </c>
      <c r="AU125" s="163" t="s">
        <v>82</v>
      </c>
      <c r="AY125" s="162" t="s">
        <v>138</v>
      </c>
      <c r="BK125" s="164">
        <f>BK126</f>
        <v>0</v>
      </c>
    </row>
    <row r="126" spans="2:65" s="1" customFormat="1" ht="38.25" customHeight="1">
      <c r="B126" s="34"/>
      <c r="C126" s="166" t="s">
        <v>143</v>
      </c>
      <c r="D126" s="166" t="s">
        <v>139</v>
      </c>
      <c r="E126" s="167" t="s">
        <v>152</v>
      </c>
      <c r="F126" s="247" t="s">
        <v>153</v>
      </c>
      <c r="G126" s="247"/>
      <c r="H126" s="247"/>
      <c r="I126" s="247"/>
      <c r="J126" s="168" t="s">
        <v>154</v>
      </c>
      <c r="K126" s="169">
        <v>55.176000000000002</v>
      </c>
      <c r="L126" s="248">
        <v>0</v>
      </c>
      <c r="M126" s="249"/>
      <c r="N126" s="250">
        <f>ROUND(L126*K126,3)</f>
        <v>0</v>
      </c>
      <c r="O126" s="250"/>
      <c r="P126" s="250"/>
      <c r="Q126" s="250"/>
      <c r="R126" s="36"/>
      <c r="T126" s="171" t="s">
        <v>20</v>
      </c>
      <c r="U126" s="43" t="s">
        <v>41</v>
      </c>
      <c r="V126" s="35"/>
      <c r="W126" s="172">
        <f>V126*K126</f>
        <v>0</v>
      </c>
      <c r="X126" s="172">
        <v>0</v>
      </c>
      <c r="Y126" s="172">
        <f>X126*K126</f>
        <v>0</v>
      </c>
      <c r="Z126" s="172">
        <v>0</v>
      </c>
      <c r="AA126" s="173">
        <f>Z126*K126</f>
        <v>0</v>
      </c>
      <c r="AR126" s="18" t="s">
        <v>143</v>
      </c>
      <c r="AT126" s="18" t="s">
        <v>139</v>
      </c>
      <c r="AU126" s="18" t="s">
        <v>117</v>
      </c>
      <c r="AY126" s="18" t="s">
        <v>138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8" t="s">
        <v>117</v>
      </c>
      <c r="BK126" s="174">
        <f>ROUND(L126*K126,3)</f>
        <v>0</v>
      </c>
      <c r="BL126" s="18" t="s">
        <v>143</v>
      </c>
      <c r="BM126" s="18" t="s">
        <v>155</v>
      </c>
    </row>
    <row r="127" spans="2:65" s="1" customFormat="1" ht="49.9" customHeight="1">
      <c r="B127" s="34"/>
      <c r="C127" s="35"/>
      <c r="D127" s="157" t="s">
        <v>156</v>
      </c>
      <c r="E127" s="35"/>
      <c r="F127" s="35"/>
      <c r="G127" s="35"/>
      <c r="H127" s="35"/>
      <c r="I127" s="35"/>
      <c r="J127" s="35"/>
      <c r="K127" s="35"/>
      <c r="L127" s="35"/>
      <c r="M127" s="35"/>
      <c r="N127" s="259">
        <f t="shared" ref="N127:N132" si="5">BK127</f>
        <v>0</v>
      </c>
      <c r="O127" s="260"/>
      <c r="P127" s="260"/>
      <c r="Q127" s="260"/>
      <c r="R127" s="36"/>
      <c r="T127" s="142"/>
      <c r="U127" s="35"/>
      <c r="V127" s="35"/>
      <c r="W127" s="35"/>
      <c r="X127" s="35"/>
      <c r="Y127" s="35"/>
      <c r="Z127" s="35"/>
      <c r="AA127" s="77"/>
      <c r="AT127" s="18" t="s">
        <v>73</v>
      </c>
      <c r="AU127" s="18" t="s">
        <v>74</v>
      </c>
      <c r="AY127" s="18" t="s">
        <v>157</v>
      </c>
      <c r="BK127" s="174">
        <f>SUM(BK128:BK132)</f>
        <v>0</v>
      </c>
    </row>
    <row r="128" spans="2:65" s="1" customFormat="1" ht="22.35" customHeight="1">
      <c r="B128" s="34"/>
      <c r="C128" s="175" t="s">
        <v>20</v>
      </c>
      <c r="D128" s="175" t="s">
        <v>139</v>
      </c>
      <c r="E128" s="176" t="s">
        <v>20</v>
      </c>
      <c r="F128" s="251" t="s">
        <v>20</v>
      </c>
      <c r="G128" s="251"/>
      <c r="H128" s="251"/>
      <c r="I128" s="251"/>
      <c r="J128" s="177" t="s">
        <v>20</v>
      </c>
      <c r="K128" s="170"/>
      <c r="L128" s="248"/>
      <c r="M128" s="250"/>
      <c r="N128" s="250">
        <f t="shared" si="5"/>
        <v>0</v>
      </c>
      <c r="O128" s="250"/>
      <c r="P128" s="250"/>
      <c r="Q128" s="250"/>
      <c r="R128" s="36"/>
      <c r="T128" s="171" t="s">
        <v>20</v>
      </c>
      <c r="U128" s="178" t="s">
        <v>41</v>
      </c>
      <c r="V128" s="35"/>
      <c r="W128" s="35"/>
      <c r="X128" s="35"/>
      <c r="Y128" s="35"/>
      <c r="Z128" s="35"/>
      <c r="AA128" s="77"/>
      <c r="AT128" s="18" t="s">
        <v>157</v>
      </c>
      <c r="AU128" s="18" t="s">
        <v>82</v>
      </c>
      <c r="AY128" s="18" t="s">
        <v>157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117</v>
      </c>
      <c r="BK128" s="174">
        <f>L128*K128</f>
        <v>0</v>
      </c>
    </row>
    <row r="129" spans="2:63" s="1" customFormat="1" ht="22.35" customHeight="1">
      <c r="B129" s="34"/>
      <c r="C129" s="175" t="s">
        <v>20</v>
      </c>
      <c r="D129" s="175" t="s">
        <v>139</v>
      </c>
      <c r="E129" s="176" t="s">
        <v>20</v>
      </c>
      <c r="F129" s="251" t="s">
        <v>20</v>
      </c>
      <c r="G129" s="251"/>
      <c r="H129" s="251"/>
      <c r="I129" s="251"/>
      <c r="J129" s="177" t="s">
        <v>20</v>
      </c>
      <c r="K129" s="170"/>
      <c r="L129" s="248"/>
      <c r="M129" s="250"/>
      <c r="N129" s="250">
        <f t="shared" si="5"/>
        <v>0</v>
      </c>
      <c r="O129" s="250"/>
      <c r="P129" s="250"/>
      <c r="Q129" s="250"/>
      <c r="R129" s="36"/>
      <c r="T129" s="171" t="s">
        <v>20</v>
      </c>
      <c r="U129" s="178" t="s">
        <v>41</v>
      </c>
      <c r="V129" s="35"/>
      <c r="W129" s="35"/>
      <c r="X129" s="35"/>
      <c r="Y129" s="35"/>
      <c r="Z129" s="35"/>
      <c r="AA129" s="77"/>
      <c r="AT129" s="18" t="s">
        <v>157</v>
      </c>
      <c r="AU129" s="18" t="s">
        <v>82</v>
      </c>
      <c r="AY129" s="18" t="s">
        <v>157</v>
      </c>
      <c r="BE129" s="109">
        <f>IF(U129="základná",N129,0)</f>
        <v>0</v>
      </c>
      <c r="BF129" s="109">
        <f>IF(U129="znížená",N129,0)</f>
        <v>0</v>
      </c>
      <c r="BG129" s="109">
        <f>IF(U129="zákl. prenesená",N129,0)</f>
        <v>0</v>
      </c>
      <c r="BH129" s="109">
        <f>IF(U129="zníž. prenesená",N129,0)</f>
        <v>0</v>
      </c>
      <c r="BI129" s="109">
        <f>IF(U129="nulová",N129,0)</f>
        <v>0</v>
      </c>
      <c r="BJ129" s="18" t="s">
        <v>117</v>
      </c>
      <c r="BK129" s="174">
        <f>L129*K129</f>
        <v>0</v>
      </c>
    </row>
    <row r="130" spans="2:63" s="1" customFormat="1" ht="22.35" customHeight="1">
      <c r="B130" s="34"/>
      <c r="C130" s="175" t="s">
        <v>20</v>
      </c>
      <c r="D130" s="175" t="s">
        <v>139</v>
      </c>
      <c r="E130" s="176" t="s">
        <v>20</v>
      </c>
      <c r="F130" s="251" t="s">
        <v>20</v>
      </c>
      <c r="G130" s="251"/>
      <c r="H130" s="251"/>
      <c r="I130" s="251"/>
      <c r="J130" s="177" t="s">
        <v>20</v>
      </c>
      <c r="K130" s="170"/>
      <c r="L130" s="248"/>
      <c r="M130" s="250"/>
      <c r="N130" s="250">
        <f t="shared" si="5"/>
        <v>0</v>
      </c>
      <c r="O130" s="250"/>
      <c r="P130" s="250"/>
      <c r="Q130" s="250"/>
      <c r="R130" s="36"/>
      <c r="T130" s="171" t="s">
        <v>20</v>
      </c>
      <c r="U130" s="178" t="s">
        <v>41</v>
      </c>
      <c r="V130" s="35"/>
      <c r="W130" s="35"/>
      <c r="X130" s="35"/>
      <c r="Y130" s="35"/>
      <c r="Z130" s="35"/>
      <c r="AA130" s="77"/>
      <c r="AT130" s="18" t="s">
        <v>157</v>
      </c>
      <c r="AU130" s="18" t="s">
        <v>82</v>
      </c>
      <c r="AY130" s="18" t="s">
        <v>157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117</v>
      </c>
      <c r="BK130" s="174">
        <f>L130*K130</f>
        <v>0</v>
      </c>
    </row>
    <row r="131" spans="2:63" s="1" customFormat="1" ht="22.35" customHeight="1">
      <c r="B131" s="34"/>
      <c r="C131" s="175" t="s">
        <v>20</v>
      </c>
      <c r="D131" s="175" t="s">
        <v>139</v>
      </c>
      <c r="E131" s="176" t="s">
        <v>20</v>
      </c>
      <c r="F131" s="251" t="s">
        <v>20</v>
      </c>
      <c r="G131" s="251"/>
      <c r="H131" s="251"/>
      <c r="I131" s="251"/>
      <c r="J131" s="177" t="s">
        <v>20</v>
      </c>
      <c r="K131" s="170"/>
      <c r="L131" s="248"/>
      <c r="M131" s="250"/>
      <c r="N131" s="250">
        <f t="shared" si="5"/>
        <v>0</v>
      </c>
      <c r="O131" s="250"/>
      <c r="P131" s="250"/>
      <c r="Q131" s="250"/>
      <c r="R131" s="36"/>
      <c r="T131" s="171" t="s">
        <v>20</v>
      </c>
      <c r="U131" s="178" t="s">
        <v>41</v>
      </c>
      <c r="V131" s="35"/>
      <c r="W131" s="35"/>
      <c r="X131" s="35"/>
      <c r="Y131" s="35"/>
      <c r="Z131" s="35"/>
      <c r="AA131" s="77"/>
      <c r="AT131" s="18" t="s">
        <v>157</v>
      </c>
      <c r="AU131" s="18" t="s">
        <v>82</v>
      </c>
      <c r="AY131" s="18" t="s">
        <v>157</v>
      </c>
      <c r="BE131" s="109">
        <f>IF(U131="základná",N131,0)</f>
        <v>0</v>
      </c>
      <c r="BF131" s="109">
        <f>IF(U131="znížená",N131,0)</f>
        <v>0</v>
      </c>
      <c r="BG131" s="109">
        <f>IF(U131="zákl. prenesená",N131,0)</f>
        <v>0</v>
      </c>
      <c r="BH131" s="109">
        <f>IF(U131="zníž. prenesená",N131,0)</f>
        <v>0</v>
      </c>
      <c r="BI131" s="109">
        <f>IF(U131="nulová",N131,0)</f>
        <v>0</v>
      </c>
      <c r="BJ131" s="18" t="s">
        <v>117</v>
      </c>
      <c r="BK131" s="174">
        <f>L131*K131</f>
        <v>0</v>
      </c>
    </row>
    <row r="132" spans="2:63" s="1" customFormat="1" ht="22.35" customHeight="1">
      <c r="B132" s="34"/>
      <c r="C132" s="175" t="s">
        <v>20</v>
      </c>
      <c r="D132" s="175" t="s">
        <v>139</v>
      </c>
      <c r="E132" s="176" t="s">
        <v>20</v>
      </c>
      <c r="F132" s="251" t="s">
        <v>20</v>
      </c>
      <c r="G132" s="251"/>
      <c r="H132" s="251"/>
      <c r="I132" s="251"/>
      <c r="J132" s="177" t="s">
        <v>20</v>
      </c>
      <c r="K132" s="170"/>
      <c r="L132" s="248"/>
      <c r="M132" s="250"/>
      <c r="N132" s="250">
        <f t="shared" si="5"/>
        <v>0</v>
      </c>
      <c r="O132" s="250"/>
      <c r="P132" s="250"/>
      <c r="Q132" s="250"/>
      <c r="R132" s="36"/>
      <c r="T132" s="171" t="s">
        <v>20</v>
      </c>
      <c r="U132" s="178" t="s">
        <v>41</v>
      </c>
      <c r="V132" s="55"/>
      <c r="W132" s="55"/>
      <c r="X132" s="55"/>
      <c r="Y132" s="55"/>
      <c r="Z132" s="55"/>
      <c r="AA132" s="57"/>
      <c r="AT132" s="18" t="s">
        <v>157</v>
      </c>
      <c r="AU132" s="18" t="s">
        <v>82</v>
      </c>
      <c r="AY132" s="18" t="s">
        <v>157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8" t="s">
        <v>117</v>
      </c>
      <c r="BK132" s="174">
        <f>L132*K132</f>
        <v>0</v>
      </c>
    </row>
    <row r="133" spans="2:63" s="1" customFormat="1" ht="6.95" customHeight="1">
      <c r="B133" s="58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60"/>
    </row>
  </sheetData>
  <sheetProtection algorithmName="SHA-512" hashValue="N5w3sfEXy7Ym6LbJEExoq0cCqecnc9fHp4b9K/SkeB/1z1brFHUC3Gjjl0/JokAhq5Sk9pqn3BTKGeAcbVpoMQ==" saltValue="cKWKZ78zIfOntdcJfnKcTrY4P45e0e/mpjY6MZlvHw5cQNWvVAnUNMepF4DdyTW2oHDFe7+x5pvQpB3/CXtSLA==" spinCount="10" sheet="1" objects="1" scenarios="1" formatColumns="0" formatRows="0"/>
  <mergeCells count="98">
    <mergeCell ref="H1:K1"/>
    <mergeCell ref="S2:AC2"/>
    <mergeCell ref="F132:I132"/>
    <mergeCell ref="L132:M132"/>
    <mergeCell ref="N132:Q132"/>
    <mergeCell ref="N119:Q119"/>
    <mergeCell ref="N120:Q120"/>
    <mergeCell ref="N121:Q121"/>
    <mergeCell ref="N125:Q125"/>
    <mergeCell ref="N127:Q127"/>
    <mergeCell ref="F130:I130"/>
    <mergeCell ref="L130:M130"/>
    <mergeCell ref="N130:Q130"/>
    <mergeCell ref="F131:I131"/>
    <mergeCell ref="L131:M131"/>
    <mergeCell ref="N131:Q131"/>
    <mergeCell ref="F128:I128"/>
    <mergeCell ref="L128:M128"/>
    <mergeCell ref="N128:Q128"/>
    <mergeCell ref="F129:I129"/>
    <mergeCell ref="L129:M129"/>
    <mergeCell ref="N129:Q129"/>
    <mergeCell ref="F124:I124"/>
    <mergeCell ref="L124:M124"/>
    <mergeCell ref="N124:Q124"/>
    <mergeCell ref="F126:I126"/>
    <mergeCell ref="L126:M126"/>
    <mergeCell ref="N126:Q126"/>
    <mergeCell ref="F122:I122"/>
    <mergeCell ref="L122:M122"/>
    <mergeCell ref="N122:Q122"/>
    <mergeCell ref="F123:I123"/>
    <mergeCell ref="L123:M123"/>
    <mergeCell ref="N123:Q123"/>
    <mergeCell ref="M113:P113"/>
    <mergeCell ref="M115:Q115"/>
    <mergeCell ref="M116:Q116"/>
    <mergeCell ref="F118:I118"/>
    <mergeCell ref="L118:M118"/>
    <mergeCell ref="N118:Q118"/>
    <mergeCell ref="N100:Q100"/>
    <mergeCell ref="L102:Q102"/>
    <mergeCell ref="C108:Q108"/>
    <mergeCell ref="F110:P110"/>
    <mergeCell ref="F111:P111"/>
    <mergeCell ref="D97:H97"/>
    <mergeCell ref="N97:Q97"/>
    <mergeCell ref="D98:H98"/>
    <mergeCell ref="N98:Q98"/>
    <mergeCell ref="D99:H99"/>
    <mergeCell ref="N99:Q99"/>
    <mergeCell ref="N94:Q94"/>
    <mergeCell ref="D95:H95"/>
    <mergeCell ref="N95:Q95"/>
    <mergeCell ref="D96:H96"/>
    <mergeCell ref="N96:Q96"/>
    <mergeCell ref="N88:Q88"/>
    <mergeCell ref="N89:Q89"/>
    <mergeCell ref="N90:Q90"/>
    <mergeCell ref="N91:Q91"/>
    <mergeCell ref="N92:Q92"/>
    <mergeCell ref="F79:P79"/>
    <mergeCell ref="M81:P81"/>
    <mergeCell ref="M83:Q83"/>
    <mergeCell ref="M84:Q84"/>
    <mergeCell ref="C86:G86"/>
    <mergeCell ref="N86:Q86"/>
    <mergeCell ref="H36:J36"/>
    <mergeCell ref="M36:P36"/>
    <mergeCell ref="L38:P38"/>
    <mergeCell ref="C76:Q76"/>
    <mergeCell ref="F78:P78"/>
    <mergeCell ref="H33:J33"/>
    <mergeCell ref="M33:P33"/>
    <mergeCell ref="H34:J34"/>
    <mergeCell ref="M34:P34"/>
    <mergeCell ref="H35:J35"/>
    <mergeCell ref="M35:P35"/>
    <mergeCell ref="M27:P27"/>
    <mergeCell ref="M28:P28"/>
    <mergeCell ref="M30:P30"/>
    <mergeCell ref="H32:J32"/>
    <mergeCell ref="M32:P32"/>
    <mergeCell ref="O17:P17"/>
    <mergeCell ref="O18:P18"/>
    <mergeCell ref="O20:P20"/>
    <mergeCell ref="O21:P21"/>
    <mergeCell ref="E24:L24"/>
    <mergeCell ref="O11:P11"/>
    <mergeCell ref="O12:P12"/>
    <mergeCell ref="O14:P14"/>
    <mergeCell ref="E15:L15"/>
    <mergeCell ref="O15:P15"/>
    <mergeCell ref="C2:Q2"/>
    <mergeCell ref="C4:Q4"/>
    <mergeCell ref="F6:P6"/>
    <mergeCell ref="F7:P7"/>
    <mergeCell ref="O9:P9"/>
  </mergeCells>
  <dataValidations count="2">
    <dataValidation type="list" allowBlank="1" showInputMessage="1" showErrorMessage="1" error="Povolené sú hodnoty K, M." sqref="D128:D133">
      <formula1>"K, M"</formula1>
    </dataValidation>
    <dataValidation type="list" allowBlank="1" showInputMessage="1" showErrorMessage="1" error="Povolené sú hodnoty základná, znížená, nulová." sqref="U128:U133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18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33"/>
  <sheetViews>
    <sheetView showGridLines="0" tabSelected="1" workbookViewId="0">
      <pane ySplit="1" topLeftCell="A24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96</v>
      </c>
      <c r="G1" s="13"/>
      <c r="H1" s="261" t="s">
        <v>97</v>
      </c>
      <c r="I1" s="261"/>
      <c r="J1" s="261"/>
      <c r="K1" s="261"/>
      <c r="L1" s="13" t="s">
        <v>98</v>
      </c>
      <c r="M1" s="11"/>
      <c r="N1" s="11"/>
      <c r="O1" s="12" t="s">
        <v>99</v>
      </c>
      <c r="P1" s="11"/>
      <c r="Q1" s="11"/>
      <c r="R1" s="11"/>
      <c r="S1" s="13" t="s">
        <v>100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S2" s="224" t="s">
        <v>8</v>
      </c>
      <c r="T2" s="225"/>
      <c r="U2" s="225"/>
      <c r="V2" s="225"/>
      <c r="W2" s="225"/>
      <c r="X2" s="225"/>
      <c r="Y2" s="225"/>
      <c r="Z2" s="225"/>
      <c r="AA2" s="225"/>
      <c r="AB2" s="225"/>
      <c r="AC2" s="225"/>
      <c r="AT2" s="18" t="s">
        <v>86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74</v>
      </c>
    </row>
    <row r="4" spans="1:66" ht="36.950000000000003" customHeight="1">
      <c r="B4" s="22"/>
      <c r="C4" s="181" t="s">
        <v>101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26" t="str">
        <f>'Rekapitulácia stavby'!K6</f>
        <v>Oprava povrchov detských ihrísk Trebišov</v>
      </c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5"/>
      <c r="R6" s="23"/>
    </row>
    <row r="7" spans="1:66" s="1" customFormat="1" ht="32.85" customHeight="1">
      <c r="B7" s="34"/>
      <c r="C7" s="35"/>
      <c r="D7" s="28" t="s">
        <v>102</v>
      </c>
      <c r="E7" s="35"/>
      <c r="F7" s="187" t="s">
        <v>158</v>
      </c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29" t="str">
        <f>'Rekapitulácia stavby'!AN8</f>
        <v>Vyplň údaj</v>
      </c>
      <c r="P9" s="230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5" t="str">
        <f>IF('Rekapitulácia stavby'!AN10="","",'Rekapitulácia stavby'!AN10)</f>
        <v/>
      </c>
      <c r="P11" s="185"/>
      <c r="Q11" s="35"/>
      <c r="R11" s="36"/>
    </row>
    <row r="12" spans="1:66" s="1" customFormat="1" ht="18" customHeight="1">
      <c r="B12" s="34"/>
      <c r="C12" s="35"/>
      <c r="D12" s="35"/>
      <c r="E12" s="27" t="str">
        <f>IF('Rekapitulácia stavby'!E11="","",'Rekapitulácia stavby'!E11)</f>
        <v xml:space="preserve"> </v>
      </c>
      <c r="F12" s="35"/>
      <c r="G12" s="35"/>
      <c r="H12" s="35"/>
      <c r="I12" s="35"/>
      <c r="J12" s="35"/>
      <c r="K12" s="35"/>
      <c r="L12" s="35"/>
      <c r="M12" s="29" t="s">
        <v>27</v>
      </c>
      <c r="N12" s="35"/>
      <c r="O12" s="185" t="str">
        <f>IF('Rekapitulácia stavby'!AN11="","",'Rekapitulácia stavby'!AN11)</f>
        <v/>
      </c>
      <c r="P12" s="185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28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1" t="str">
        <f>IF('Rekapitulácia stavby'!AN13="","",'Rekapitulácia stavby'!AN13)</f>
        <v>Vyplň údaj</v>
      </c>
      <c r="P14" s="185"/>
      <c r="Q14" s="35"/>
      <c r="R14" s="36"/>
    </row>
    <row r="15" spans="1:66" s="1" customFormat="1" ht="18" customHeight="1">
      <c r="B15" s="34"/>
      <c r="C15" s="35"/>
      <c r="D15" s="35"/>
      <c r="E15" s="231" t="str">
        <f>IF('Rekapitulácia stavby'!E14="","",'Rekapitulácia stavby'!E14)</f>
        <v>Vyplň údaj</v>
      </c>
      <c r="F15" s="232"/>
      <c r="G15" s="232"/>
      <c r="H15" s="232"/>
      <c r="I15" s="232"/>
      <c r="J15" s="232"/>
      <c r="K15" s="232"/>
      <c r="L15" s="232"/>
      <c r="M15" s="29" t="s">
        <v>27</v>
      </c>
      <c r="N15" s="35"/>
      <c r="O15" s="231" t="str">
        <f>IF('Rekapitulácia stavby'!AN14="","",'Rekapitulácia stavby'!AN14)</f>
        <v>Vyplň údaj</v>
      </c>
      <c r="P15" s="185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30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5" t="str">
        <f>IF('Rekapitulácia stavby'!AN16="","",'Rekapitulácia stavby'!AN16)</f>
        <v/>
      </c>
      <c r="P17" s="185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27</v>
      </c>
      <c r="N18" s="35"/>
      <c r="O18" s="185" t="str">
        <f>IF('Rekapitulácia stavby'!AN17="","",'Rekapitulácia stavby'!AN17)</f>
        <v/>
      </c>
      <c r="P18" s="185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33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5" t="str">
        <f>IF('Rekapitulácia stavby'!AN19="","",'Rekapitulácia stavby'!AN19)</f>
        <v/>
      </c>
      <c r="P20" s="185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27</v>
      </c>
      <c r="N21" s="35"/>
      <c r="O21" s="185" t="str">
        <f>IF('Rekapitulácia stavby'!AN20="","",'Rekapitulácia stavby'!AN20)</f>
        <v/>
      </c>
      <c r="P21" s="185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34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0" t="s">
        <v>20</v>
      </c>
      <c r="F24" s="190"/>
      <c r="G24" s="190"/>
      <c r="H24" s="190"/>
      <c r="I24" s="190"/>
      <c r="J24" s="190"/>
      <c r="K24" s="190"/>
      <c r="L24" s="190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104</v>
      </c>
      <c r="E27" s="35"/>
      <c r="F27" s="35"/>
      <c r="G27" s="35"/>
      <c r="H27" s="35"/>
      <c r="I27" s="35"/>
      <c r="J27" s="35"/>
      <c r="K27" s="35"/>
      <c r="L27" s="35"/>
      <c r="M27" s="191">
        <f>N88</f>
        <v>0</v>
      </c>
      <c r="N27" s="191"/>
      <c r="O27" s="191"/>
      <c r="P27" s="191"/>
      <c r="Q27" s="35"/>
      <c r="R27" s="36"/>
    </row>
    <row r="28" spans="2:18" s="1" customFormat="1" ht="14.45" customHeight="1">
      <c r="B28" s="34"/>
      <c r="C28" s="35"/>
      <c r="D28" s="33" t="s">
        <v>90</v>
      </c>
      <c r="E28" s="35"/>
      <c r="F28" s="35"/>
      <c r="G28" s="35"/>
      <c r="H28" s="35"/>
      <c r="I28" s="35"/>
      <c r="J28" s="35"/>
      <c r="K28" s="35"/>
      <c r="L28" s="35"/>
      <c r="M28" s="191">
        <f>N94</f>
        <v>0</v>
      </c>
      <c r="N28" s="191"/>
      <c r="O28" s="191"/>
      <c r="P28" s="191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37</v>
      </c>
      <c r="E30" s="35"/>
      <c r="F30" s="35"/>
      <c r="G30" s="35"/>
      <c r="H30" s="35"/>
      <c r="I30" s="35"/>
      <c r="J30" s="35"/>
      <c r="K30" s="35"/>
      <c r="L30" s="35"/>
      <c r="M30" s="233">
        <f>ROUND(M27+M28,2)</f>
        <v>0</v>
      </c>
      <c r="N30" s="228"/>
      <c r="O30" s="228"/>
      <c r="P30" s="228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38</v>
      </c>
      <c r="E32" s="41" t="s">
        <v>39</v>
      </c>
      <c r="F32" s="42">
        <v>0.2</v>
      </c>
      <c r="G32" s="121" t="s">
        <v>40</v>
      </c>
      <c r="H32" s="234">
        <f>ROUND((((SUM(BE94:BE101)+SUM(BE119:BE126))+SUM(BE128:BE132))),2)</f>
        <v>0</v>
      </c>
      <c r="I32" s="228"/>
      <c r="J32" s="228"/>
      <c r="K32" s="35"/>
      <c r="L32" s="35"/>
      <c r="M32" s="234">
        <f>ROUND(((ROUND((SUM(BE94:BE101)+SUM(BE119:BE126)), 2)*F32)+SUM(BE128:BE132)*F32),2)</f>
        <v>0</v>
      </c>
      <c r="N32" s="228"/>
      <c r="O32" s="228"/>
      <c r="P32" s="228"/>
      <c r="Q32" s="35"/>
      <c r="R32" s="36"/>
    </row>
    <row r="33" spans="2:18" s="1" customFormat="1" ht="14.45" customHeight="1">
      <c r="B33" s="34"/>
      <c r="C33" s="35"/>
      <c r="D33" s="35"/>
      <c r="E33" s="41" t="s">
        <v>41</v>
      </c>
      <c r="F33" s="42">
        <v>0.2</v>
      </c>
      <c r="G33" s="121" t="s">
        <v>40</v>
      </c>
      <c r="H33" s="234">
        <f>ROUND((((SUM(BF94:BF101)+SUM(BF119:BF126))+SUM(BF128:BF132))),2)</f>
        <v>0</v>
      </c>
      <c r="I33" s="228"/>
      <c r="J33" s="228"/>
      <c r="K33" s="35"/>
      <c r="L33" s="35"/>
      <c r="M33" s="234">
        <f>ROUND(((ROUND((SUM(BF94:BF101)+SUM(BF119:BF126)), 2)*F33)+SUM(BF128:BF132)*F33),2)</f>
        <v>0</v>
      </c>
      <c r="N33" s="228"/>
      <c r="O33" s="228"/>
      <c r="P33" s="228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42</v>
      </c>
      <c r="F34" s="42">
        <v>0.2</v>
      </c>
      <c r="G34" s="121" t="s">
        <v>40</v>
      </c>
      <c r="H34" s="234">
        <f>ROUND((((SUM(BG94:BG101)+SUM(BG119:BG126))+SUM(BG128:BG132))),2)</f>
        <v>0</v>
      </c>
      <c r="I34" s="228"/>
      <c r="J34" s="228"/>
      <c r="K34" s="35"/>
      <c r="L34" s="35"/>
      <c r="M34" s="234">
        <v>0</v>
      </c>
      <c r="N34" s="228"/>
      <c r="O34" s="228"/>
      <c r="P34" s="228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43</v>
      </c>
      <c r="F35" s="42">
        <v>0.2</v>
      </c>
      <c r="G35" s="121" t="s">
        <v>40</v>
      </c>
      <c r="H35" s="234">
        <f>ROUND((((SUM(BH94:BH101)+SUM(BH119:BH126))+SUM(BH128:BH132))),2)</f>
        <v>0</v>
      </c>
      <c r="I35" s="228"/>
      <c r="J35" s="228"/>
      <c r="K35" s="35"/>
      <c r="L35" s="35"/>
      <c r="M35" s="234">
        <v>0</v>
      </c>
      <c r="N35" s="228"/>
      <c r="O35" s="228"/>
      <c r="P35" s="228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44</v>
      </c>
      <c r="F36" s="42">
        <v>0</v>
      </c>
      <c r="G36" s="121" t="s">
        <v>40</v>
      </c>
      <c r="H36" s="234">
        <f>ROUND((((SUM(BI94:BI101)+SUM(BI119:BI126))+SUM(BI128:BI132))),2)</f>
        <v>0</v>
      </c>
      <c r="I36" s="228"/>
      <c r="J36" s="228"/>
      <c r="K36" s="35"/>
      <c r="L36" s="35"/>
      <c r="M36" s="234">
        <v>0</v>
      </c>
      <c r="N36" s="228"/>
      <c r="O36" s="228"/>
      <c r="P36" s="228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45</v>
      </c>
      <c r="E38" s="78"/>
      <c r="F38" s="78"/>
      <c r="G38" s="123" t="s">
        <v>46</v>
      </c>
      <c r="H38" s="124" t="s">
        <v>47</v>
      </c>
      <c r="I38" s="78"/>
      <c r="J38" s="78"/>
      <c r="K38" s="78"/>
      <c r="L38" s="235">
        <f>SUM(M30:M36)</f>
        <v>0</v>
      </c>
      <c r="M38" s="235"/>
      <c r="N38" s="235"/>
      <c r="O38" s="235"/>
      <c r="P38" s="236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48</v>
      </c>
      <c r="E50" s="50"/>
      <c r="F50" s="50"/>
      <c r="G50" s="50"/>
      <c r="H50" s="51"/>
      <c r="I50" s="35"/>
      <c r="J50" s="49" t="s">
        <v>49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50</v>
      </c>
      <c r="E59" s="55"/>
      <c r="F59" s="55"/>
      <c r="G59" s="56" t="s">
        <v>51</v>
      </c>
      <c r="H59" s="57"/>
      <c r="I59" s="35"/>
      <c r="J59" s="54" t="s">
        <v>50</v>
      </c>
      <c r="K59" s="55"/>
      <c r="L59" s="55"/>
      <c r="M59" s="55"/>
      <c r="N59" s="56" t="s">
        <v>51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52</v>
      </c>
      <c r="E61" s="50"/>
      <c r="F61" s="50"/>
      <c r="G61" s="50"/>
      <c r="H61" s="51"/>
      <c r="I61" s="35"/>
      <c r="J61" s="49" t="s">
        <v>53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50</v>
      </c>
      <c r="E70" s="55"/>
      <c r="F70" s="55"/>
      <c r="G70" s="56" t="s">
        <v>51</v>
      </c>
      <c r="H70" s="57"/>
      <c r="I70" s="35"/>
      <c r="J70" s="54" t="s">
        <v>50</v>
      </c>
      <c r="K70" s="55"/>
      <c r="L70" s="55"/>
      <c r="M70" s="55"/>
      <c r="N70" s="56" t="s">
        <v>51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1" t="s">
        <v>105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26" t="str">
        <f>F6</f>
        <v>Oprava povrchov detských ihrísk Trebišov</v>
      </c>
      <c r="G78" s="227"/>
      <c r="H78" s="227"/>
      <c r="I78" s="227"/>
      <c r="J78" s="227"/>
      <c r="K78" s="227"/>
      <c r="L78" s="227"/>
      <c r="M78" s="227"/>
      <c r="N78" s="227"/>
      <c r="O78" s="227"/>
      <c r="P78" s="227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102</v>
      </c>
      <c r="D79" s="35"/>
      <c r="E79" s="35"/>
      <c r="F79" s="201" t="str">
        <f>F7</f>
        <v xml:space="preserve">02 - Detské ihrisko Berehovska za MŠ 1. Decembra </v>
      </c>
      <c r="G79" s="228"/>
      <c r="H79" s="228"/>
      <c r="I79" s="228"/>
      <c r="J79" s="228"/>
      <c r="K79" s="228"/>
      <c r="L79" s="228"/>
      <c r="M79" s="228"/>
      <c r="N79" s="228"/>
      <c r="O79" s="228"/>
      <c r="P79" s="228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65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30" t="str">
        <f>IF(O9="","",O9)</f>
        <v>Vyplň údaj</v>
      </c>
      <c r="N81" s="230"/>
      <c r="O81" s="230"/>
      <c r="P81" s="230"/>
      <c r="Q81" s="35"/>
      <c r="R81" s="36"/>
      <c r="T81" s="128"/>
      <c r="U81" s="128"/>
    </row>
    <row r="82" spans="2:65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65" s="1" customFormat="1">
      <c r="B83" s="34"/>
      <c r="C83" s="29" t="s">
        <v>25</v>
      </c>
      <c r="D83" s="35"/>
      <c r="E83" s="35"/>
      <c r="F83" s="27" t="str">
        <f>E12</f>
        <v xml:space="preserve"> </v>
      </c>
      <c r="G83" s="35"/>
      <c r="H83" s="35"/>
      <c r="I83" s="35"/>
      <c r="J83" s="35"/>
      <c r="K83" s="29" t="s">
        <v>30</v>
      </c>
      <c r="L83" s="35"/>
      <c r="M83" s="185" t="str">
        <f>E18</f>
        <v xml:space="preserve"> </v>
      </c>
      <c r="N83" s="185"/>
      <c r="O83" s="185"/>
      <c r="P83" s="185"/>
      <c r="Q83" s="185"/>
      <c r="R83" s="36"/>
      <c r="T83" s="128"/>
      <c r="U83" s="128"/>
    </row>
    <row r="84" spans="2:65" s="1" customFormat="1" ht="14.45" customHeight="1">
      <c r="B84" s="34"/>
      <c r="C84" s="29" t="s">
        <v>28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33</v>
      </c>
      <c r="L84" s="35"/>
      <c r="M84" s="185" t="str">
        <f>E21</f>
        <v xml:space="preserve"> </v>
      </c>
      <c r="N84" s="185"/>
      <c r="O84" s="185"/>
      <c r="P84" s="185"/>
      <c r="Q84" s="185"/>
      <c r="R84" s="36"/>
      <c r="T84" s="128"/>
      <c r="U84" s="128"/>
    </row>
    <row r="85" spans="2:65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65" s="1" customFormat="1" ht="29.25" customHeight="1">
      <c r="B86" s="34"/>
      <c r="C86" s="237" t="s">
        <v>106</v>
      </c>
      <c r="D86" s="238"/>
      <c r="E86" s="238"/>
      <c r="F86" s="238"/>
      <c r="G86" s="238"/>
      <c r="H86" s="117"/>
      <c r="I86" s="117"/>
      <c r="J86" s="117"/>
      <c r="K86" s="117"/>
      <c r="L86" s="117"/>
      <c r="M86" s="117"/>
      <c r="N86" s="237" t="s">
        <v>107</v>
      </c>
      <c r="O86" s="238"/>
      <c r="P86" s="238"/>
      <c r="Q86" s="238"/>
      <c r="R86" s="36"/>
      <c r="T86" s="128"/>
      <c r="U86" s="128"/>
    </row>
    <row r="87" spans="2:65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65" s="1" customFormat="1" ht="29.25" customHeight="1">
      <c r="B88" s="34"/>
      <c r="C88" s="129" t="s">
        <v>108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2">
        <f>N119</f>
        <v>0</v>
      </c>
      <c r="O88" s="239"/>
      <c r="P88" s="239"/>
      <c r="Q88" s="239"/>
      <c r="R88" s="36"/>
      <c r="T88" s="128"/>
      <c r="U88" s="128"/>
      <c r="AU88" s="18" t="s">
        <v>109</v>
      </c>
    </row>
    <row r="89" spans="2:65" s="6" customFormat="1" ht="24.95" customHeight="1">
      <c r="B89" s="130"/>
      <c r="C89" s="131"/>
      <c r="D89" s="132" t="s">
        <v>110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0">
        <f>N120</f>
        <v>0</v>
      </c>
      <c r="O89" s="241"/>
      <c r="P89" s="241"/>
      <c r="Q89" s="241"/>
      <c r="R89" s="133"/>
      <c r="T89" s="134"/>
      <c r="U89" s="134"/>
    </row>
    <row r="90" spans="2:65" s="7" customFormat="1" ht="19.899999999999999" customHeight="1">
      <c r="B90" s="135"/>
      <c r="C90" s="136"/>
      <c r="D90" s="105" t="s">
        <v>111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18">
        <f>N121</f>
        <v>0</v>
      </c>
      <c r="O90" s="242"/>
      <c r="P90" s="242"/>
      <c r="Q90" s="242"/>
      <c r="R90" s="137"/>
      <c r="T90" s="138"/>
      <c r="U90" s="138"/>
    </row>
    <row r="91" spans="2:65" s="7" customFormat="1" ht="19.899999999999999" customHeight="1">
      <c r="B91" s="135"/>
      <c r="C91" s="136"/>
      <c r="D91" s="105" t="s">
        <v>112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18">
        <f>N125</f>
        <v>0</v>
      </c>
      <c r="O91" s="242"/>
      <c r="P91" s="242"/>
      <c r="Q91" s="242"/>
      <c r="R91" s="137"/>
      <c r="T91" s="138"/>
      <c r="U91" s="138"/>
    </row>
    <row r="92" spans="2:65" s="6" customFormat="1" ht="21.75" customHeight="1">
      <c r="B92" s="130"/>
      <c r="C92" s="131"/>
      <c r="D92" s="132" t="s">
        <v>113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43">
        <f>N127</f>
        <v>0</v>
      </c>
      <c r="O92" s="241"/>
      <c r="P92" s="241"/>
      <c r="Q92" s="241"/>
      <c r="R92" s="133"/>
      <c r="T92" s="134"/>
      <c r="U92" s="134"/>
    </row>
    <row r="93" spans="2:65" s="1" customFormat="1" ht="21.75" customHeight="1"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6"/>
      <c r="T93" s="128"/>
      <c r="U93" s="128"/>
    </row>
    <row r="94" spans="2:65" s="1" customFormat="1" ht="29.25" customHeight="1">
      <c r="B94" s="34"/>
      <c r="C94" s="129" t="s">
        <v>114</v>
      </c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239">
        <f>ROUND(N95+N96+N97+N98+N99+N100,2)</f>
        <v>0</v>
      </c>
      <c r="O94" s="244"/>
      <c r="P94" s="244"/>
      <c r="Q94" s="244"/>
      <c r="R94" s="36"/>
      <c r="T94" s="139"/>
      <c r="U94" s="140" t="s">
        <v>38</v>
      </c>
    </row>
    <row r="95" spans="2:65" s="1" customFormat="1" ht="18" customHeight="1">
      <c r="B95" s="34"/>
      <c r="C95" s="35"/>
      <c r="D95" s="219" t="s">
        <v>115</v>
      </c>
      <c r="E95" s="220"/>
      <c r="F95" s="220"/>
      <c r="G95" s="220"/>
      <c r="H95" s="220"/>
      <c r="I95" s="35"/>
      <c r="J95" s="35"/>
      <c r="K95" s="35"/>
      <c r="L95" s="35"/>
      <c r="M95" s="35"/>
      <c r="N95" s="217">
        <f>ROUND(N88*T95,2)</f>
        <v>0</v>
      </c>
      <c r="O95" s="218"/>
      <c r="P95" s="218"/>
      <c r="Q95" s="218"/>
      <c r="R95" s="36"/>
      <c r="S95" s="141"/>
      <c r="T95" s="142"/>
      <c r="U95" s="143" t="s">
        <v>41</v>
      </c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1"/>
      <c r="AR95" s="141"/>
      <c r="AS95" s="141"/>
      <c r="AT95" s="141"/>
      <c r="AU95" s="141"/>
      <c r="AV95" s="141"/>
      <c r="AW95" s="141"/>
      <c r="AX95" s="141"/>
      <c r="AY95" s="144" t="s">
        <v>116</v>
      </c>
      <c r="AZ95" s="141"/>
      <c r="BA95" s="141"/>
      <c r="BB95" s="141"/>
      <c r="BC95" s="141"/>
      <c r="BD95" s="141"/>
      <c r="BE95" s="145">
        <f t="shared" ref="BE95:BE100" si="0">IF(U95="základná",N95,0)</f>
        <v>0</v>
      </c>
      <c r="BF95" s="145">
        <f t="shared" ref="BF95:BF100" si="1">IF(U95="znížená",N95,0)</f>
        <v>0</v>
      </c>
      <c r="BG95" s="145">
        <f t="shared" ref="BG95:BG100" si="2">IF(U95="zákl. prenesená",N95,0)</f>
        <v>0</v>
      </c>
      <c r="BH95" s="145">
        <f t="shared" ref="BH95:BH100" si="3">IF(U95="zníž. prenesená",N95,0)</f>
        <v>0</v>
      </c>
      <c r="BI95" s="145">
        <f t="shared" ref="BI95:BI100" si="4">IF(U95="nulová",N95,0)</f>
        <v>0</v>
      </c>
      <c r="BJ95" s="144" t="s">
        <v>117</v>
      </c>
      <c r="BK95" s="141"/>
      <c r="BL95" s="141"/>
      <c r="BM95" s="141"/>
    </row>
    <row r="96" spans="2:65" s="1" customFormat="1" ht="18" customHeight="1">
      <c r="B96" s="34"/>
      <c r="C96" s="35"/>
      <c r="D96" s="219" t="s">
        <v>118</v>
      </c>
      <c r="E96" s="220"/>
      <c r="F96" s="220"/>
      <c r="G96" s="220"/>
      <c r="H96" s="220"/>
      <c r="I96" s="35"/>
      <c r="J96" s="35"/>
      <c r="K96" s="35"/>
      <c r="L96" s="35"/>
      <c r="M96" s="35"/>
      <c r="N96" s="217">
        <f>ROUND(N88*T96,2)</f>
        <v>0</v>
      </c>
      <c r="O96" s="218"/>
      <c r="P96" s="218"/>
      <c r="Q96" s="218"/>
      <c r="R96" s="36"/>
      <c r="S96" s="141"/>
      <c r="T96" s="142"/>
      <c r="U96" s="143" t="s">
        <v>41</v>
      </c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41"/>
      <c r="AR96" s="141"/>
      <c r="AS96" s="141"/>
      <c r="AT96" s="141"/>
      <c r="AU96" s="141"/>
      <c r="AV96" s="141"/>
      <c r="AW96" s="141"/>
      <c r="AX96" s="141"/>
      <c r="AY96" s="144" t="s">
        <v>116</v>
      </c>
      <c r="AZ96" s="141"/>
      <c r="BA96" s="141"/>
      <c r="BB96" s="141"/>
      <c r="BC96" s="141"/>
      <c r="BD96" s="141"/>
      <c r="BE96" s="145">
        <f t="shared" si="0"/>
        <v>0</v>
      </c>
      <c r="BF96" s="145">
        <f t="shared" si="1"/>
        <v>0</v>
      </c>
      <c r="BG96" s="145">
        <f t="shared" si="2"/>
        <v>0</v>
      </c>
      <c r="BH96" s="145">
        <f t="shared" si="3"/>
        <v>0</v>
      </c>
      <c r="BI96" s="145">
        <f t="shared" si="4"/>
        <v>0</v>
      </c>
      <c r="BJ96" s="144" t="s">
        <v>117</v>
      </c>
      <c r="BK96" s="141"/>
      <c r="BL96" s="141"/>
      <c r="BM96" s="141"/>
    </row>
    <row r="97" spans="2:65" s="1" customFormat="1" ht="18" customHeight="1">
      <c r="B97" s="34"/>
      <c r="C97" s="35"/>
      <c r="D97" s="219" t="s">
        <v>119</v>
      </c>
      <c r="E97" s="220"/>
      <c r="F97" s="220"/>
      <c r="G97" s="220"/>
      <c r="H97" s="220"/>
      <c r="I97" s="35"/>
      <c r="J97" s="35"/>
      <c r="K97" s="35"/>
      <c r="L97" s="35"/>
      <c r="M97" s="35"/>
      <c r="N97" s="217">
        <f>ROUND(N88*T97,2)</f>
        <v>0</v>
      </c>
      <c r="O97" s="218"/>
      <c r="P97" s="218"/>
      <c r="Q97" s="218"/>
      <c r="R97" s="36"/>
      <c r="S97" s="141"/>
      <c r="T97" s="142"/>
      <c r="U97" s="143" t="s">
        <v>41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116</v>
      </c>
      <c r="AZ97" s="141"/>
      <c r="BA97" s="141"/>
      <c r="BB97" s="141"/>
      <c r="BC97" s="141"/>
      <c r="BD97" s="141"/>
      <c r="BE97" s="145">
        <f t="shared" si="0"/>
        <v>0</v>
      </c>
      <c r="BF97" s="145">
        <f t="shared" si="1"/>
        <v>0</v>
      </c>
      <c r="BG97" s="145">
        <f t="shared" si="2"/>
        <v>0</v>
      </c>
      <c r="BH97" s="145">
        <f t="shared" si="3"/>
        <v>0</v>
      </c>
      <c r="BI97" s="145">
        <f t="shared" si="4"/>
        <v>0</v>
      </c>
      <c r="BJ97" s="144" t="s">
        <v>117</v>
      </c>
      <c r="BK97" s="141"/>
      <c r="BL97" s="141"/>
      <c r="BM97" s="141"/>
    </row>
    <row r="98" spans="2:65" s="1" customFormat="1" ht="18" customHeight="1">
      <c r="B98" s="34"/>
      <c r="C98" s="35"/>
      <c r="D98" s="219" t="s">
        <v>120</v>
      </c>
      <c r="E98" s="220"/>
      <c r="F98" s="220"/>
      <c r="G98" s="220"/>
      <c r="H98" s="220"/>
      <c r="I98" s="35"/>
      <c r="J98" s="35"/>
      <c r="K98" s="35"/>
      <c r="L98" s="35"/>
      <c r="M98" s="35"/>
      <c r="N98" s="217">
        <f>ROUND(N88*T98,2)</f>
        <v>0</v>
      </c>
      <c r="O98" s="218"/>
      <c r="P98" s="218"/>
      <c r="Q98" s="218"/>
      <c r="R98" s="36"/>
      <c r="S98" s="141"/>
      <c r="T98" s="142"/>
      <c r="U98" s="143" t="s">
        <v>41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116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117</v>
      </c>
      <c r="BK98" s="141"/>
      <c r="BL98" s="141"/>
      <c r="BM98" s="141"/>
    </row>
    <row r="99" spans="2:65" s="1" customFormat="1" ht="18" customHeight="1">
      <c r="B99" s="34"/>
      <c r="C99" s="35"/>
      <c r="D99" s="219" t="s">
        <v>121</v>
      </c>
      <c r="E99" s="220"/>
      <c r="F99" s="220"/>
      <c r="G99" s="220"/>
      <c r="H99" s="220"/>
      <c r="I99" s="35"/>
      <c r="J99" s="35"/>
      <c r="K99" s="35"/>
      <c r="L99" s="35"/>
      <c r="M99" s="35"/>
      <c r="N99" s="217">
        <f>ROUND(N88*T99,2)</f>
        <v>0</v>
      </c>
      <c r="O99" s="218"/>
      <c r="P99" s="218"/>
      <c r="Q99" s="218"/>
      <c r="R99" s="36"/>
      <c r="S99" s="141"/>
      <c r="T99" s="142"/>
      <c r="U99" s="143" t="s">
        <v>41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116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117</v>
      </c>
      <c r="BK99" s="141"/>
      <c r="BL99" s="141"/>
      <c r="BM99" s="141"/>
    </row>
    <row r="100" spans="2:65" s="1" customFormat="1" ht="18" customHeight="1">
      <c r="B100" s="34"/>
      <c r="C100" s="35"/>
      <c r="D100" s="105" t="s">
        <v>122</v>
      </c>
      <c r="E100" s="35"/>
      <c r="F100" s="35"/>
      <c r="G100" s="35"/>
      <c r="H100" s="35"/>
      <c r="I100" s="35"/>
      <c r="J100" s="35"/>
      <c r="K100" s="35"/>
      <c r="L100" s="35"/>
      <c r="M100" s="35"/>
      <c r="N100" s="217">
        <f>ROUND(N88*T100,2)</f>
        <v>0</v>
      </c>
      <c r="O100" s="218"/>
      <c r="P100" s="218"/>
      <c r="Q100" s="218"/>
      <c r="R100" s="36"/>
      <c r="S100" s="141"/>
      <c r="T100" s="146"/>
      <c r="U100" s="147" t="s">
        <v>41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123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117</v>
      </c>
      <c r="BK100" s="141"/>
      <c r="BL100" s="141"/>
      <c r="BM100" s="141"/>
    </row>
    <row r="101" spans="2:65" s="1" customFormat="1" ht="13.5">
      <c r="B101" s="34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6"/>
      <c r="T101" s="128"/>
      <c r="U101" s="128"/>
    </row>
    <row r="102" spans="2:65" s="1" customFormat="1" ht="29.25" customHeight="1">
      <c r="B102" s="34"/>
      <c r="C102" s="116" t="s">
        <v>95</v>
      </c>
      <c r="D102" s="117"/>
      <c r="E102" s="117"/>
      <c r="F102" s="117"/>
      <c r="G102" s="117"/>
      <c r="H102" s="117"/>
      <c r="I102" s="117"/>
      <c r="J102" s="117"/>
      <c r="K102" s="117"/>
      <c r="L102" s="223">
        <f>ROUND(SUM(N88+N94),2)</f>
        <v>0</v>
      </c>
      <c r="M102" s="223"/>
      <c r="N102" s="223"/>
      <c r="O102" s="223"/>
      <c r="P102" s="223"/>
      <c r="Q102" s="223"/>
      <c r="R102" s="36"/>
      <c r="T102" s="128"/>
      <c r="U102" s="128"/>
    </row>
    <row r="103" spans="2:65" s="1" customFormat="1" ht="6.95" customHeight="1">
      <c r="B103" s="58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60"/>
      <c r="T103" s="128"/>
      <c r="U103" s="128"/>
    </row>
    <row r="107" spans="2:65" s="1" customFormat="1" ht="6.95" customHeight="1">
      <c r="B107" s="61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3"/>
    </row>
    <row r="108" spans="2:65" s="1" customFormat="1" ht="36.950000000000003" customHeight="1">
      <c r="B108" s="34"/>
      <c r="C108" s="181" t="s">
        <v>124</v>
      </c>
      <c r="D108" s="228"/>
      <c r="E108" s="228"/>
      <c r="F108" s="228"/>
      <c r="G108" s="228"/>
      <c r="H108" s="228"/>
      <c r="I108" s="228"/>
      <c r="J108" s="228"/>
      <c r="K108" s="228"/>
      <c r="L108" s="228"/>
      <c r="M108" s="228"/>
      <c r="N108" s="228"/>
      <c r="O108" s="228"/>
      <c r="P108" s="228"/>
      <c r="Q108" s="228"/>
      <c r="R108" s="36"/>
    </row>
    <row r="109" spans="2:65" s="1" customFormat="1" ht="6.95" customHeight="1">
      <c r="B109" s="34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6"/>
    </row>
    <row r="110" spans="2:65" s="1" customFormat="1" ht="30" customHeight="1">
      <c r="B110" s="34"/>
      <c r="C110" s="29" t="s">
        <v>17</v>
      </c>
      <c r="D110" s="35"/>
      <c r="E110" s="35"/>
      <c r="F110" s="226" t="str">
        <f>F6</f>
        <v>Oprava povrchov detských ihrísk Trebišov</v>
      </c>
      <c r="G110" s="227"/>
      <c r="H110" s="227"/>
      <c r="I110" s="227"/>
      <c r="J110" s="227"/>
      <c r="K110" s="227"/>
      <c r="L110" s="227"/>
      <c r="M110" s="227"/>
      <c r="N110" s="227"/>
      <c r="O110" s="227"/>
      <c r="P110" s="227"/>
      <c r="Q110" s="35"/>
      <c r="R110" s="36"/>
    </row>
    <row r="111" spans="2:65" s="1" customFormat="1" ht="36.950000000000003" customHeight="1">
      <c r="B111" s="34"/>
      <c r="C111" s="68" t="s">
        <v>102</v>
      </c>
      <c r="D111" s="35"/>
      <c r="E111" s="35"/>
      <c r="F111" s="201" t="str">
        <f>F7</f>
        <v xml:space="preserve">02 - Detské ihrisko Berehovska za MŠ 1. Decembra </v>
      </c>
      <c r="G111" s="228"/>
      <c r="H111" s="228"/>
      <c r="I111" s="228"/>
      <c r="J111" s="228"/>
      <c r="K111" s="228"/>
      <c r="L111" s="228"/>
      <c r="M111" s="228"/>
      <c r="N111" s="228"/>
      <c r="O111" s="228"/>
      <c r="P111" s="228"/>
      <c r="Q111" s="35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18" customHeight="1">
      <c r="B113" s="34"/>
      <c r="C113" s="29" t="s">
        <v>22</v>
      </c>
      <c r="D113" s="35"/>
      <c r="E113" s="35"/>
      <c r="F113" s="27" t="str">
        <f>F9</f>
        <v xml:space="preserve"> </v>
      </c>
      <c r="G113" s="35"/>
      <c r="H113" s="35"/>
      <c r="I113" s="35"/>
      <c r="J113" s="35"/>
      <c r="K113" s="29" t="s">
        <v>24</v>
      </c>
      <c r="L113" s="35"/>
      <c r="M113" s="230" t="str">
        <f>IF(O9="","",O9)</f>
        <v>Vyplň údaj</v>
      </c>
      <c r="N113" s="230"/>
      <c r="O113" s="230"/>
      <c r="P113" s="230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>
      <c r="B115" s="34"/>
      <c r="C115" s="29" t="s">
        <v>25</v>
      </c>
      <c r="D115" s="35"/>
      <c r="E115" s="35"/>
      <c r="F115" s="27" t="str">
        <f>E12</f>
        <v xml:space="preserve"> </v>
      </c>
      <c r="G115" s="35"/>
      <c r="H115" s="35"/>
      <c r="I115" s="35"/>
      <c r="J115" s="35"/>
      <c r="K115" s="29" t="s">
        <v>30</v>
      </c>
      <c r="L115" s="35"/>
      <c r="M115" s="185" t="str">
        <f>E18</f>
        <v xml:space="preserve"> </v>
      </c>
      <c r="N115" s="185"/>
      <c r="O115" s="185"/>
      <c r="P115" s="185"/>
      <c r="Q115" s="185"/>
      <c r="R115" s="36"/>
    </row>
    <row r="116" spans="2:65" s="1" customFormat="1" ht="14.45" customHeight="1">
      <c r="B116" s="34"/>
      <c r="C116" s="29" t="s">
        <v>28</v>
      </c>
      <c r="D116" s="35"/>
      <c r="E116" s="35"/>
      <c r="F116" s="27" t="str">
        <f>IF(E15="","",E15)</f>
        <v>Vyplň údaj</v>
      </c>
      <c r="G116" s="35"/>
      <c r="H116" s="35"/>
      <c r="I116" s="35"/>
      <c r="J116" s="35"/>
      <c r="K116" s="29" t="s">
        <v>33</v>
      </c>
      <c r="L116" s="35"/>
      <c r="M116" s="185" t="str">
        <f>E21</f>
        <v xml:space="preserve"> </v>
      </c>
      <c r="N116" s="185"/>
      <c r="O116" s="185"/>
      <c r="P116" s="185"/>
      <c r="Q116" s="185"/>
      <c r="R116" s="36"/>
    </row>
    <row r="117" spans="2:65" s="1" customFormat="1" ht="10.3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8" customFormat="1" ht="29.25" customHeight="1">
      <c r="B118" s="148"/>
      <c r="C118" s="149" t="s">
        <v>125</v>
      </c>
      <c r="D118" s="150" t="s">
        <v>126</v>
      </c>
      <c r="E118" s="150" t="s">
        <v>56</v>
      </c>
      <c r="F118" s="245" t="s">
        <v>127</v>
      </c>
      <c r="G118" s="245"/>
      <c r="H118" s="245"/>
      <c r="I118" s="245"/>
      <c r="J118" s="150" t="s">
        <v>128</v>
      </c>
      <c r="K118" s="150" t="s">
        <v>129</v>
      </c>
      <c r="L118" s="245" t="s">
        <v>130</v>
      </c>
      <c r="M118" s="245"/>
      <c r="N118" s="245" t="s">
        <v>107</v>
      </c>
      <c r="O118" s="245"/>
      <c r="P118" s="245"/>
      <c r="Q118" s="246"/>
      <c r="R118" s="151"/>
      <c r="T118" s="79" t="s">
        <v>131</v>
      </c>
      <c r="U118" s="80" t="s">
        <v>38</v>
      </c>
      <c r="V118" s="80" t="s">
        <v>132</v>
      </c>
      <c r="W118" s="80" t="s">
        <v>133</v>
      </c>
      <c r="X118" s="80" t="s">
        <v>134</v>
      </c>
      <c r="Y118" s="80" t="s">
        <v>135</v>
      </c>
      <c r="Z118" s="80" t="s">
        <v>136</v>
      </c>
      <c r="AA118" s="81" t="s">
        <v>137</v>
      </c>
    </row>
    <row r="119" spans="2:65" s="1" customFormat="1" ht="29.25" customHeight="1">
      <c r="B119" s="34"/>
      <c r="C119" s="83" t="s">
        <v>104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252">
        <f>BK119</f>
        <v>0</v>
      </c>
      <c r="O119" s="253"/>
      <c r="P119" s="253"/>
      <c r="Q119" s="253"/>
      <c r="R119" s="36"/>
      <c r="T119" s="82"/>
      <c r="U119" s="50"/>
      <c r="V119" s="50"/>
      <c r="W119" s="152">
        <f>W120+W127</f>
        <v>0</v>
      </c>
      <c r="X119" s="50"/>
      <c r="Y119" s="152">
        <f>Y120+Y127</f>
        <v>123.75839999999999</v>
      </c>
      <c r="Z119" s="50"/>
      <c r="AA119" s="153">
        <f>AA120+AA127</f>
        <v>0</v>
      </c>
      <c r="AT119" s="18" t="s">
        <v>73</v>
      </c>
      <c r="AU119" s="18" t="s">
        <v>109</v>
      </c>
      <c r="BK119" s="154">
        <f>BK120+BK127</f>
        <v>0</v>
      </c>
    </row>
    <row r="120" spans="2:65" s="9" customFormat="1" ht="37.35" customHeight="1">
      <c r="B120" s="155"/>
      <c r="C120" s="156"/>
      <c r="D120" s="157" t="s">
        <v>110</v>
      </c>
      <c r="E120" s="157"/>
      <c r="F120" s="157"/>
      <c r="G120" s="157"/>
      <c r="H120" s="157"/>
      <c r="I120" s="157"/>
      <c r="J120" s="157"/>
      <c r="K120" s="157"/>
      <c r="L120" s="157"/>
      <c r="M120" s="157"/>
      <c r="N120" s="243">
        <f>BK120</f>
        <v>0</v>
      </c>
      <c r="O120" s="254"/>
      <c r="P120" s="254"/>
      <c r="Q120" s="254"/>
      <c r="R120" s="158"/>
      <c r="T120" s="159"/>
      <c r="U120" s="156"/>
      <c r="V120" s="156"/>
      <c r="W120" s="160">
        <f>W121+W125</f>
        <v>0</v>
      </c>
      <c r="X120" s="156"/>
      <c r="Y120" s="160">
        <f>Y121+Y125</f>
        <v>123.75839999999999</v>
      </c>
      <c r="Z120" s="156"/>
      <c r="AA120" s="161">
        <f>AA121+AA125</f>
        <v>0</v>
      </c>
      <c r="AR120" s="162" t="s">
        <v>82</v>
      </c>
      <c r="AT120" s="163" t="s">
        <v>73</v>
      </c>
      <c r="AU120" s="163" t="s">
        <v>74</v>
      </c>
      <c r="AY120" s="162" t="s">
        <v>138</v>
      </c>
      <c r="BK120" s="164">
        <f>BK121+BK125</f>
        <v>0</v>
      </c>
    </row>
    <row r="121" spans="2:65" s="9" customFormat="1" ht="19.899999999999999" customHeight="1">
      <c r="B121" s="155"/>
      <c r="C121" s="156"/>
      <c r="D121" s="165" t="s">
        <v>111</v>
      </c>
      <c r="E121" s="165"/>
      <c r="F121" s="165"/>
      <c r="G121" s="165"/>
      <c r="H121" s="165"/>
      <c r="I121" s="165"/>
      <c r="J121" s="165"/>
      <c r="K121" s="165"/>
      <c r="L121" s="165"/>
      <c r="M121" s="165"/>
      <c r="N121" s="255">
        <f>BK121</f>
        <v>0</v>
      </c>
      <c r="O121" s="256"/>
      <c r="P121" s="256"/>
      <c r="Q121" s="256"/>
      <c r="R121" s="158"/>
      <c r="T121" s="159"/>
      <c r="U121" s="156"/>
      <c r="V121" s="156"/>
      <c r="W121" s="160">
        <f>SUM(W122:W124)</f>
        <v>0</v>
      </c>
      <c r="X121" s="156"/>
      <c r="Y121" s="160">
        <f>SUM(Y122:Y124)</f>
        <v>123.75839999999999</v>
      </c>
      <c r="Z121" s="156"/>
      <c r="AA121" s="161">
        <f>SUM(AA122:AA124)</f>
        <v>0</v>
      </c>
      <c r="AR121" s="162" t="s">
        <v>82</v>
      </c>
      <c r="AT121" s="163" t="s">
        <v>73</v>
      </c>
      <c r="AU121" s="163" t="s">
        <v>82</v>
      </c>
      <c r="AY121" s="162" t="s">
        <v>138</v>
      </c>
      <c r="BK121" s="164">
        <f>SUM(BK122:BK124)</f>
        <v>0</v>
      </c>
    </row>
    <row r="122" spans="2:65" s="1" customFormat="1" ht="38.25" customHeight="1">
      <c r="B122" s="34"/>
      <c r="C122" s="166" t="s">
        <v>82</v>
      </c>
      <c r="D122" s="166" t="s">
        <v>139</v>
      </c>
      <c r="E122" s="167" t="s">
        <v>140</v>
      </c>
      <c r="F122" s="247" t="s">
        <v>141</v>
      </c>
      <c r="G122" s="247"/>
      <c r="H122" s="247"/>
      <c r="I122" s="247"/>
      <c r="J122" s="168" t="s">
        <v>142</v>
      </c>
      <c r="K122" s="169">
        <v>480</v>
      </c>
      <c r="L122" s="248">
        <v>0</v>
      </c>
      <c r="M122" s="249"/>
      <c r="N122" s="250">
        <f>ROUND(L122*K122,3)</f>
        <v>0</v>
      </c>
      <c r="O122" s="250"/>
      <c r="P122" s="250"/>
      <c r="Q122" s="250"/>
      <c r="R122" s="36"/>
      <c r="T122" s="171" t="s">
        <v>20</v>
      </c>
      <c r="U122" s="43" t="s">
        <v>41</v>
      </c>
      <c r="V122" s="35"/>
      <c r="W122" s="172">
        <f>V122*K122</f>
        <v>0</v>
      </c>
      <c r="X122" s="172">
        <v>4.895E-2</v>
      </c>
      <c r="Y122" s="172">
        <f>X122*K122</f>
        <v>23.495999999999999</v>
      </c>
      <c r="Z122" s="172">
        <v>0</v>
      </c>
      <c r="AA122" s="173">
        <f>Z122*K122</f>
        <v>0</v>
      </c>
      <c r="AR122" s="18" t="s">
        <v>143</v>
      </c>
      <c r="AT122" s="18" t="s">
        <v>139</v>
      </c>
      <c r="AU122" s="18" t="s">
        <v>117</v>
      </c>
      <c r="AY122" s="18" t="s">
        <v>138</v>
      </c>
      <c r="BE122" s="109">
        <f>IF(U122="základná",N122,0)</f>
        <v>0</v>
      </c>
      <c r="BF122" s="109">
        <f>IF(U122="znížená",N122,0)</f>
        <v>0</v>
      </c>
      <c r="BG122" s="109">
        <f>IF(U122="zákl. prenesená",N122,0)</f>
        <v>0</v>
      </c>
      <c r="BH122" s="109">
        <f>IF(U122="zníž. prenesená",N122,0)</f>
        <v>0</v>
      </c>
      <c r="BI122" s="109">
        <f>IF(U122="nulová",N122,0)</f>
        <v>0</v>
      </c>
      <c r="BJ122" s="18" t="s">
        <v>117</v>
      </c>
      <c r="BK122" s="174">
        <f>ROUND(L122*K122,3)</f>
        <v>0</v>
      </c>
      <c r="BL122" s="18" t="s">
        <v>143</v>
      </c>
      <c r="BM122" s="18" t="s">
        <v>144</v>
      </c>
    </row>
    <row r="123" spans="2:65" s="1" customFormat="1" ht="38.25" customHeight="1">
      <c r="B123" s="34"/>
      <c r="C123" s="166" t="s">
        <v>117</v>
      </c>
      <c r="D123" s="166" t="s">
        <v>139</v>
      </c>
      <c r="E123" s="167" t="s">
        <v>145</v>
      </c>
      <c r="F123" s="247" t="s">
        <v>146</v>
      </c>
      <c r="G123" s="247"/>
      <c r="H123" s="247"/>
      <c r="I123" s="247"/>
      <c r="J123" s="168" t="s">
        <v>142</v>
      </c>
      <c r="K123" s="169">
        <v>960</v>
      </c>
      <c r="L123" s="248">
        <v>0</v>
      </c>
      <c r="M123" s="249"/>
      <c r="N123" s="250">
        <f>ROUND(L123*K123,3)</f>
        <v>0</v>
      </c>
      <c r="O123" s="250"/>
      <c r="P123" s="250"/>
      <c r="Q123" s="250"/>
      <c r="R123" s="36"/>
      <c r="T123" s="171" t="s">
        <v>20</v>
      </c>
      <c r="U123" s="43" t="s">
        <v>41</v>
      </c>
      <c r="V123" s="35"/>
      <c r="W123" s="172">
        <f>V123*K123</f>
        <v>0</v>
      </c>
      <c r="X123" s="172">
        <v>7.1000000000000002E-4</v>
      </c>
      <c r="Y123" s="172">
        <f>X123*K123</f>
        <v>0.68159999999999998</v>
      </c>
      <c r="Z123" s="172">
        <v>0</v>
      </c>
      <c r="AA123" s="173">
        <f>Z123*K123</f>
        <v>0</v>
      </c>
      <c r="AR123" s="18" t="s">
        <v>143</v>
      </c>
      <c r="AT123" s="18" t="s">
        <v>139</v>
      </c>
      <c r="AU123" s="18" t="s">
        <v>117</v>
      </c>
      <c r="AY123" s="18" t="s">
        <v>138</v>
      </c>
      <c r="BE123" s="109">
        <f>IF(U123="základná",N123,0)</f>
        <v>0</v>
      </c>
      <c r="BF123" s="109">
        <f>IF(U123="znížená",N123,0)</f>
        <v>0</v>
      </c>
      <c r="BG123" s="109">
        <f>IF(U123="zákl. prenesená",N123,0)</f>
        <v>0</v>
      </c>
      <c r="BH123" s="109">
        <f>IF(U123="zníž. prenesená",N123,0)</f>
        <v>0</v>
      </c>
      <c r="BI123" s="109">
        <f>IF(U123="nulová",N123,0)</f>
        <v>0</v>
      </c>
      <c r="BJ123" s="18" t="s">
        <v>117</v>
      </c>
      <c r="BK123" s="174">
        <f>ROUND(L123*K123,3)</f>
        <v>0</v>
      </c>
      <c r="BL123" s="18" t="s">
        <v>143</v>
      </c>
      <c r="BM123" s="18" t="s">
        <v>147</v>
      </c>
    </row>
    <row r="124" spans="2:65" s="1" customFormat="1" ht="38.25" customHeight="1">
      <c r="B124" s="34"/>
      <c r="C124" s="166" t="s">
        <v>148</v>
      </c>
      <c r="D124" s="166" t="s">
        <v>139</v>
      </c>
      <c r="E124" s="167" t="s">
        <v>149</v>
      </c>
      <c r="F124" s="247" t="s">
        <v>150</v>
      </c>
      <c r="G124" s="247"/>
      <c r="H124" s="247"/>
      <c r="I124" s="247"/>
      <c r="J124" s="168" t="s">
        <v>142</v>
      </c>
      <c r="K124" s="169">
        <v>960</v>
      </c>
      <c r="L124" s="248">
        <v>0</v>
      </c>
      <c r="M124" s="249"/>
      <c r="N124" s="250">
        <f>ROUND(L124*K124,3)</f>
        <v>0</v>
      </c>
      <c r="O124" s="250"/>
      <c r="P124" s="250"/>
      <c r="Q124" s="250"/>
      <c r="R124" s="36"/>
      <c r="T124" s="171" t="s">
        <v>20</v>
      </c>
      <c r="U124" s="43" t="s">
        <v>41</v>
      </c>
      <c r="V124" s="35"/>
      <c r="W124" s="172">
        <f>V124*K124</f>
        <v>0</v>
      </c>
      <c r="X124" s="172">
        <v>0.10373</v>
      </c>
      <c r="Y124" s="172">
        <f>X124*K124</f>
        <v>99.580799999999996</v>
      </c>
      <c r="Z124" s="172">
        <v>0</v>
      </c>
      <c r="AA124" s="173">
        <f>Z124*K124</f>
        <v>0</v>
      </c>
      <c r="AR124" s="18" t="s">
        <v>143</v>
      </c>
      <c r="AT124" s="18" t="s">
        <v>139</v>
      </c>
      <c r="AU124" s="18" t="s">
        <v>117</v>
      </c>
      <c r="AY124" s="18" t="s">
        <v>138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117</v>
      </c>
      <c r="BK124" s="174">
        <f>ROUND(L124*K124,3)</f>
        <v>0</v>
      </c>
      <c r="BL124" s="18" t="s">
        <v>143</v>
      </c>
      <c r="BM124" s="18" t="s">
        <v>151</v>
      </c>
    </row>
    <row r="125" spans="2:65" s="9" customFormat="1" ht="29.85" customHeight="1">
      <c r="B125" s="155"/>
      <c r="C125" s="156"/>
      <c r="D125" s="165" t="s">
        <v>112</v>
      </c>
      <c r="E125" s="165"/>
      <c r="F125" s="165"/>
      <c r="G125" s="165"/>
      <c r="H125" s="165"/>
      <c r="I125" s="165"/>
      <c r="J125" s="165"/>
      <c r="K125" s="165"/>
      <c r="L125" s="165"/>
      <c r="M125" s="165"/>
      <c r="N125" s="257">
        <f>BK125</f>
        <v>0</v>
      </c>
      <c r="O125" s="258"/>
      <c r="P125" s="258"/>
      <c r="Q125" s="258"/>
      <c r="R125" s="158"/>
      <c r="T125" s="159"/>
      <c r="U125" s="156"/>
      <c r="V125" s="156"/>
      <c r="W125" s="160">
        <f>W126</f>
        <v>0</v>
      </c>
      <c r="X125" s="156"/>
      <c r="Y125" s="160">
        <f>Y126</f>
        <v>0</v>
      </c>
      <c r="Z125" s="156"/>
      <c r="AA125" s="161">
        <f>AA126</f>
        <v>0</v>
      </c>
      <c r="AR125" s="162" t="s">
        <v>82</v>
      </c>
      <c r="AT125" s="163" t="s">
        <v>73</v>
      </c>
      <c r="AU125" s="163" t="s">
        <v>82</v>
      </c>
      <c r="AY125" s="162" t="s">
        <v>138</v>
      </c>
      <c r="BK125" s="164">
        <f>BK126</f>
        <v>0</v>
      </c>
    </row>
    <row r="126" spans="2:65" s="1" customFormat="1" ht="38.25" customHeight="1">
      <c r="B126" s="34"/>
      <c r="C126" s="166" t="s">
        <v>143</v>
      </c>
      <c r="D126" s="166" t="s">
        <v>139</v>
      </c>
      <c r="E126" s="167" t="s">
        <v>152</v>
      </c>
      <c r="F126" s="247" t="s">
        <v>153</v>
      </c>
      <c r="G126" s="247"/>
      <c r="H126" s="247"/>
      <c r="I126" s="247"/>
      <c r="J126" s="168" t="s">
        <v>154</v>
      </c>
      <c r="K126" s="169">
        <v>123.758</v>
      </c>
      <c r="L126" s="248">
        <v>0</v>
      </c>
      <c r="M126" s="249"/>
      <c r="N126" s="250">
        <f>ROUND(L126*K126,3)</f>
        <v>0</v>
      </c>
      <c r="O126" s="250"/>
      <c r="P126" s="250"/>
      <c r="Q126" s="250"/>
      <c r="R126" s="36"/>
      <c r="T126" s="171" t="s">
        <v>20</v>
      </c>
      <c r="U126" s="43" t="s">
        <v>41</v>
      </c>
      <c r="V126" s="35"/>
      <c r="W126" s="172">
        <f>V126*K126</f>
        <v>0</v>
      </c>
      <c r="X126" s="172">
        <v>0</v>
      </c>
      <c r="Y126" s="172">
        <f>X126*K126</f>
        <v>0</v>
      </c>
      <c r="Z126" s="172">
        <v>0</v>
      </c>
      <c r="AA126" s="173">
        <f>Z126*K126</f>
        <v>0</v>
      </c>
      <c r="AR126" s="18" t="s">
        <v>143</v>
      </c>
      <c r="AT126" s="18" t="s">
        <v>139</v>
      </c>
      <c r="AU126" s="18" t="s">
        <v>117</v>
      </c>
      <c r="AY126" s="18" t="s">
        <v>138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8" t="s">
        <v>117</v>
      </c>
      <c r="BK126" s="174">
        <f>ROUND(L126*K126,3)</f>
        <v>0</v>
      </c>
      <c r="BL126" s="18" t="s">
        <v>143</v>
      </c>
      <c r="BM126" s="18" t="s">
        <v>155</v>
      </c>
    </row>
    <row r="127" spans="2:65" s="1" customFormat="1" ht="49.9" customHeight="1">
      <c r="B127" s="34"/>
      <c r="C127" s="35"/>
      <c r="D127" s="157" t="s">
        <v>156</v>
      </c>
      <c r="E127" s="35"/>
      <c r="F127" s="35"/>
      <c r="G127" s="35"/>
      <c r="H127" s="35"/>
      <c r="I127" s="35"/>
      <c r="J127" s="35"/>
      <c r="K127" s="35"/>
      <c r="L127" s="35"/>
      <c r="M127" s="35"/>
      <c r="N127" s="259">
        <f t="shared" ref="N127:N132" si="5">BK127</f>
        <v>0</v>
      </c>
      <c r="O127" s="260"/>
      <c r="P127" s="260"/>
      <c r="Q127" s="260"/>
      <c r="R127" s="36"/>
      <c r="T127" s="142"/>
      <c r="U127" s="35"/>
      <c r="V127" s="35"/>
      <c r="W127" s="35"/>
      <c r="X127" s="35"/>
      <c r="Y127" s="35"/>
      <c r="Z127" s="35"/>
      <c r="AA127" s="77"/>
      <c r="AT127" s="18" t="s">
        <v>73</v>
      </c>
      <c r="AU127" s="18" t="s">
        <v>74</v>
      </c>
      <c r="AY127" s="18" t="s">
        <v>157</v>
      </c>
      <c r="BK127" s="174">
        <f>SUM(BK128:BK132)</f>
        <v>0</v>
      </c>
    </row>
    <row r="128" spans="2:65" s="1" customFormat="1" ht="22.35" customHeight="1">
      <c r="B128" s="34"/>
      <c r="C128" s="175" t="s">
        <v>20</v>
      </c>
      <c r="D128" s="175" t="s">
        <v>139</v>
      </c>
      <c r="E128" s="176" t="s">
        <v>20</v>
      </c>
      <c r="F128" s="251" t="s">
        <v>20</v>
      </c>
      <c r="G128" s="251"/>
      <c r="H128" s="251"/>
      <c r="I128" s="251"/>
      <c r="J128" s="177" t="s">
        <v>20</v>
      </c>
      <c r="K128" s="170"/>
      <c r="L128" s="248"/>
      <c r="M128" s="250"/>
      <c r="N128" s="250">
        <f t="shared" si="5"/>
        <v>0</v>
      </c>
      <c r="O128" s="250"/>
      <c r="P128" s="250"/>
      <c r="Q128" s="250"/>
      <c r="R128" s="36"/>
      <c r="T128" s="171" t="s">
        <v>20</v>
      </c>
      <c r="U128" s="178" t="s">
        <v>41</v>
      </c>
      <c r="V128" s="35"/>
      <c r="W128" s="35"/>
      <c r="X128" s="35"/>
      <c r="Y128" s="35"/>
      <c r="Z128" s="35"/>
      <c r="AA128" s="77"/>
      <c r="AT128" s="18" t="s">
        <v>157</v>
      </c>
      <c r="AU128" s="18" t="s">
        <v>82</v>
      </c>
      <c r="AY128" s="18" t="s">
        <v>157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117</v>
      </c>
      <c r="BK128" s="174">
        <f>L128*K128</f>
        <v>0</v>
      </c>
    </row>
    <row r="129" spans="2:63" s="1" customFormat="1" ht="22.35" customHeight="1">
      <c r="B129" s="34"/>
      <c r="C129" s="175" t="s">
        <v>20</v>
      </c>
      <c r="D129" s="175" t="s">
        <v>139</v>
      </c>
      <c r="E129" s="176" t="s">
        <v>20</v>
      </c>
      <c r="F129" s="251" t="s">
        <v>20</v>
      </c>
      <c r="G129" s="251"/>
      <c r="H129" s="251"/>
      <c r="I129" s="251"/>
      <c r="J129" s="177" t="s">
        <v>20</v>
      </c>
      <c r="K129" s="170"/>
      <c r="L129" s="248"/>
      <c r="M129" s="250"/>
      <c r="N129" s="250">
        <f t="shared" si="5"/>
        <v>0</v>
      </c>
      <c r="O129" s="250"/>
      <c r="P129" s="250"/>
      <c r="Q129" s="250"/>
      <c r="R129" s="36"/>
      <c r="T129" s="171" t="s">
        <v>20</v>
      </c>
      <c r="U129" s="178" t="s">
        <v>41</v>
      </c>
      <c r="V129" s="35"/>
      <c r="W129" s="35"/>
      <c r="X129" s="35"/>
      <c r="Y129" s="35"/>
      <c r="Z129" s="35"/>
      <c r="AA129" s="77"/>
      <c r="AT129" s="18" t="s">
        <v>157</v>
      </c>
      <c r="AU129" s="18" t="s">
        <v>82</v>
      </c>
      <c r="AY129" s="18" t="s">
        <v>157</v>
      </c>
      <c r="BE129" s="109">
        <f>IF(U129="základná",N129,0)</f>
        <v>0</v>
      </c>
      <c r="BF129" s="109">
        <f>IF(U129="znížená",N129,0)</f>
        <v>0</v>
      </c>
      <c r="BG129" s="109">
        <f>IF(U129="zákl. prenesená",N129,0)</f>
        <v>0</v>
      </c>
      <c r="BH129" s="109">
        <f>IF(U129="zníž. prenesená",N129,0)</f>
        <v>0</v>
      </c>
      <c r="BI129" s="109">
        <f>IF(U129="nulová",N129,0)</f>
        <v>0</v>
      </c>
      <c r="BJ129" s="18" t="s">
        <v>117</v>
      </c>
      <c r="BK129" s="174">
        <f>L129*K129</f>
        <v>0</v>
      </c>
    </row>
    <row r="130" spans="2:63" s="1" customFormat="1" ht="22.35" customHeight="1">
      <c r="B130" s="34"/>
      <c r="C130" s="175" t="s">
        <v>20</v>
      </c>
      <c r="D130" s="175" t="s">
        <v>139</v>
      </c>
      <c r="E130" s="176" t="s">
        <v>20</v>
      </c>
      <c r="F130" s="251" t="s">
        <v>20</v>
      </c>
      <c r="G130" s="251"/>
      <c r="H130" s="251"/>
      <c r="I130" s="251"/>
      <c r="J130" s="177" t="s">
        <v>20</v>
      </c>
      <c r="K130" s="170"/>
      <c r="L130" s="248"/>
      <c r="M130" s="250"/>
      <c r="N130" s="250">
        <f t="shared" si="5"/>
        <v>0</v>
      </c>
      <c r="O130" s="250"/>
      <c r="P130" s="250"/>
      <c r="Q130" s="250"/>
      <c r="R130" s="36"/>
      <c r="T130" s="171" t="s">
        <v>20</v>
      </c>
      <c r="U130" s="178" t="s">
        <v>41</v>
      </c>
      <c r="V130" s="35"/>
      <c r="W130" s="35"/>
      <c r="X130" s="35"/>
      <c r="Y130" s="35"/>
      <c r="Z130" s="35"/>
      <c r="AA130" s="77"/>
      <c r="AT130" s="18" t="s">
        <v>157</v>
      </c>
      <c r="AU130" s="18" t="s">
        <v>82</v>
      </c>
      <c r="AY130" s="18" t="s">
        <v>157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117</v>
      </c>
      <c r="BK130" s="174">
        <f>L130*K130</f>
        <v>0</v>
      </c>
    </row>
    <row r="131" spans="2:63" s="1" customFormat="1" ht="22.35" customHeight="1">
      <c r="B131" s="34"/>
      <c r="C131" s="175" t="s">
        <v>20</v>
      </c>
      <c r="D131" s="175" t="s">
        <v>139</v>
      </c>
      <c r="E131" s="176" t="s">
        <v>20</v>
      </c>
      <c r="F131" s="251" t="s">
        <v>20</v>
      </c>
      <c r="G131" s="251"/>
      <c r="H131" s="251"/>
      <c r="I131" s="251"/>
      <c r="J131" s="177" t="s">
        <v>20</v>
      </c>
      <c r="K131" s="170"/>
      <c r="L131" s="248"/>
      <c r="M131" s="250"/>
      <c r="N131" s="250">
        <f t="shared" si="5"/>
        <v>0</v>
      </c>
      <c r="O131" s="250"/>
      <c r="P131" s="250"/>
      <c r="Q131" s="250"/>
      <c r="R131" s="36"/>
      <c r="T131" s="171" t="s">
        <v>20</v>
      </c>
      <c r="U131" s="178" t="s">
        <v>41</v>
      </c>
      <c r="V131" s="35"/>
      <c r="W131" s="35"/>
      <c r="X131" s="35"/>
      <c r="Y131" s="35"/>
      <c r="Z131" s="35"/>
      <c r="AA131" s="77"/>
      <c r="AT131" s="18" t="s">
        <v>157</v>
      </c>
      <c r="AU131" s="18" t="s">
        <v>82</v>
      </c>
      <c r="AY131" s="18" t="s">
        <v>157</v>
      </c>
      <c r="BE131" s="109">
        <f>IF(U131="základná",N131,0)</f>
        <v>0</v>
      </c>
      <c r="BF131" s="109">
        <f>IF(U131="znížená",N131,0)</f>
        <v>0</v>
      </c>
      <c r="BG131" s="109">
        <f>IF(U131="zákl. prenesená",N131,0)</f>
        <v>0</v>
      </c>
      <c r="BH131" s="109">
        <f>IF(U131="zníž. prenesená",N131,0)</f>
        <v>0</v>
      </c>
      <c r="BI131" s="109">
        <f>IF(U131="nulová",N131,0)</f>
        <v>0</v>
      </c>
      <c r="BJ131" s="18" t="s">
        <v>117</v>
      </c>
      <c r="BK131" s="174">
        <f>L131*K131</f>
        <v>0</v>
      </c>
    </row>
    <row r="132" spans="2:63" s="1" customFormat="1" ht="22.35" customHeight="1">
      <c r="B132" s="34"/>
      <c r="C132" s="175" t="s">
        <v>20</v>
      </c>
      <c r="D132" s="175" t="s">
        <v>139</v>
      </c>
      <c r="E132" s="176" t="s">
        <v>20</v>
      </c>
      <c r="F132" s="251" t="s">
        <v>20</v>
      </c>
      <c r="G132" s="251"/>
      <c r="H132" s="251"/>
      <c r="I132" s="251"/>
      <c r="J132" s="177" t="s">
        <v>20</v>
      </c>
      <c r="K132" s="170"/>
      <c r="L132" s="248"/>
      <c r="M132" s="250"/>
      <c r="N132" s="250">
        <f t="shared" si="5"/>
        <v>0</v>
      </c>
      <c r="O132" s="250"/>
      <c r="P132" s="250"/>
      <c r="Q132" s="250"/>
      <c r="R132" s="36"/>
      <c r="T132" s="171" t="s">
        <v>20</v>
      </c>
      <c r="U132" s="178" t="s">
        <v>41</v>
      </c>
      <c r="V132" s="55"/>
      <c r="W132" s="55"/>
      <c r="X132" s="55"/>
      <c r="Y132" s="55"/>
      <c r="Z132" s="55"/>
      <c r="AA132" s="57"/>
      <c r="AT132" s="18" t="s">
        <v>157</v>
      </c>
      <c r="AU132" s="18" t="s">
        <v>82</v>
      </c>
      <c r="AY132" s="18" t="s">
        <v>157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8" t="s">
        <v>117</v>
      </c>
      <c r="BK132" s="174">
        <f>L132*K132</f>
        <v>0</v>
      </c>
    </row>
    <row r="133" spans="2:63" s="1" customFormat="1" ht="6.95" customHeight="1">
      <c r="B133" s="58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60"/>
    </row>
  </sheetData>
  <sheetProtection algorithmName="SHA-512" hashValue="yoWFIcVF49XcMV+9FLgOWJoPJBiNZzrehVQr6TRKGub3BvoGsipvtCqmqWVdV9eGvs+8+keA+gjoDlR6AK7W/A==" saltValue="C4BAMRSxaUsr6rWqVp8vWmlr/lVQMUiiAn33cOWRp6n8CHzm9qvbvUOUgxYnBkHF5g9AXZ3KaqxP08JnXusr7w==" spinCount="10" sheet="1" objects="1" scenarios="1" formatColumns="0" formatRows="0"/>
  <mergeCells count="98">
    <mergeCell ref="H1:K1"/>
    <mergeCell ref="S2:AC2"/>
    <mergeCell ref="F132:I132"/>
    <mergeCell ref="L132:M132"/>
    <mergeCell ref="N132:Q132"/>
    <mergeCell ref="N119:Q119"/>
    <mergeCell ref="N120:Q120"/>
    <mergeCell ref="N121:Q121"/>
    <mergeCell ref="N125:Q125"/>
    <mergeCell ref="N127:Q127"/>
    <mergeCell ref="F130:I130"/>
    <mergeCell ref="L130:M130"/>
    <mergeCell ref="N130:Q130"/>
    <mergeCell ref="F131:I131"/>
    <mergeCell ref="L131:M131"/>
    <mergeCell ref="N131:Q131"/>
    <mergeCell ref="F128:I128"/>
    <mergeCell ref="L128:M128"/>
    <mergeCell ref="N128:Q128"/>
    <mergeCell ref="F129:I129"/>
    <mergeCell ref="L129:M129"/>
    <mergeCell ref="N129:Q129"/>
    <mergeCell ref="F124:I124"/>
    <mergeCell ref="L124:M124"/>
    <mergeCell ref="N124:Q124"/>
    <mergeCell ref="F126:I126"/>
    <mergeCell ref="L126:M126"/>
    <mergeCell ref="N126:Q126"/>
    <mergeCell ref="F122:I122"/>
    <mergeCell ref="L122:M122"/>
    <mergeCell ref="N122:Q122"/>
    <mergeCell ref="F123:I123"/>
    <mergeCell ref="L123:M123"/>
    <mergeCell ref="N123:Q123"/>
    <mergeCell ref="M113:P113"/>
    <mergeCell ref="M115:Q115"/>
    <mergeCell ref="M116:Q116"/>
    <mergeCell ref="F118:I118"/>
    <mergeCell ref="L118:M118"/>
    <mergeCell ref="N118:Q118"/>
    <mergeCell ref="N100:Q100"/>
    <mergeCell ref="L102:Q102"/>
    <mergeCell ref="C108:Q108"/>
    <mergeCell ref="F110:P110"/>
    <mergeCell ref="F111:P111"/>
    <mergeCell ref="D97:H97"/>
    <mergeCell ref="N97:Q97"/>
    <mergeCell ref="D98:H98"/>
    <mergeCell ref="N98:Q98"/>
    <mergeCell ref="D99:H99"/>
    <mergeCell ref="N99:Q99"/>
    <mergeCell ref="N94:Q94"/>
    <mergeCell ref="D95:H95"/>
    <mergeCell ref="N95:Q95"/>
    <mergeCell ref="D96:H96"/>
    <mergeCell ref="N96:Q96"/>
    <mergeCell ref="N88:Q88"/>
    <mergeCell ref="N89:Q89"/>
    <mergeCell ref="N90:Q90"/>
    <mergeCell ref="N91:Q91"/>
    <mergeCell ref="N92:Q92"/>
    <mergeCell ref="F79:P79"/>
    <mergeCell ref="M81:P81"/>
    <mergeCell ref="M83:Q83"/>
    <mergeCell ref="M84:Q84"/>
    <mergeCell ref="C86:G86"/>
    <mergeCell ref="N86:Q86"/>
    <mergeCell ref="H36:J36"/>
    <mergeCell ref="M36:P36"/>
    <mergeCell ref="L38:P38"/>
    <mergeCell ref="C76:Q76"/>
    <mergeCell ref="F78:P78"/>
    <mergeCell ref="H33:J33"/>
    <mergeCell ref="M33:P33"/>
    <mergeCell ref="H34:J34"/>
    <mergeCell ref="M34:P34"/>
    <mergeCell ref="H35:J35"/>
    <mergeCell ref="M35:P35"/>
    <mergeCell ref="M27:P27"/>
    <mergeCell ref="M28:P28"/>
    <mergeCell ref="M30:P30"/>
    <mergeCell ref="H32:J32"/>
    <mergeCell ref="M32:P32"/>
    <mergeCell ref="O17:P17"/>
    <mergeCell ref="O18:P18"/>
    <mergeCell ref="O20:P20"/>
    <mergeCell ref="O21:P21"/>
    <mergeCell ref="E24:L24"/>
    <mergeCell ref="O11:P11"/>
    <mergeCell ref="O12:P12"/>
    <mergeCell ref="O14:P14"/>
    <mergeCell ref="E15:L15"/>
    <mergeCell ref="O15:P15"/>
    <mergeCell ref="C2:Q2"/>
    <mergeCell ref="C4:Q4"/>
    <mergeCell ref="F6:P6"/>
    <mergeCell ref="F7:P7"/>
    <mergeCell ref="O9:P9"/>
  </mergeCells>
  <dataValidations count="2">
    <dataValidation type="list" allowBlank="1" showInputMessage="1" showErrorMessage="1" error="Povolené sú hodnoty K, M." sqref="D128:D133">
      <formula1>"K, M"</formula1>
    </dataValidation>
    <dataValidation type="list" allowBlank="1" showInputMessage="1" showErrorMessage="1" error="Povolené sú hodnoty základná, znížená, nulová." sqref="U128:U133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18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01 - Detské ihrisko Bereh...</vt:lpstr>
      <vt:lpstr>02 - Detské ihrisko Bereh...</vt:lpstr>
      <vt:lpstr>'01 - Detské ihrisko Bereh...'!Názvy_tlače</vt:lpstr>
      <vt:lpstr>'02 - Detské ihrisko Bereh...'!Názvy_tlače</vt:lpstr>
      <vt:lpstr>'Rekapitulácia stavby'!Názvy_tlače</vt:lpstr>
      <vt:lpstr>'01 - Detské ihrisko Bereh...'!Oblasť_tlače</vt:lpstr>
      <vt:lpstr>'02 - Detské ihrisko Bereh...'!Oblasť_tlače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Valéria MAĎAROVÁ</cp:lastModifiedBy>
  <cp:lastPrinted>2018-06-22T12:17:38Z</cp:lastPrinted>
  <dcterms:created xsi:type="dcterms:W3CDTF">2018-06-07T07:16:16Z</dcterms:created>
  <dcterms:modified xsi:type="dcterms:W3CDTF">2018-06-22T12:17:41Z</dcterms:modified>
</cp:coreProperties>
</file>