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3995"/>
  </bookViews>
  <sheets>
    <sheet name="Rekapitulácia stavby" sheetId="1" r:id="rId1"/>
    <sheet name="03 - Stavebné prace, beto..." sheetId="2" r:id="rId2"/>
    <sheet name="04 - Odborné prace - tech..." sheetId="3" r:id="rId3"/>
    <sheet name="05 - Hracie prvky bazenove " sheetId="4" r:id="rId4"/>
  </sheets>
  <definedNames>
    <definedName name="_xlnm._FilterDatabase" localSheetId="1" hidden="1">'03 - Stavebné prace, beto...'!$C$121:$K$144</definedName>
    <definedName name="_xlnm._FilterDatabase" localSheetId="2" hidden="1">'04 - Odborné prace - tech...'!$C$119:$K$138</definedName>
    <definedName name="_xlnm._FilterDatabase" localSheetId="3" hidden="1">'05 - Hracie prvky bazenove '!$C$117:$K$123</definedName>
    <definedName name="_xlnm.Print_Titles" localSheetId="1">'03 - Stavebné prace, beto...'!$121:$121</definedName>
    <definedName name="_xlnm.Print_Titles" localSheetId="2">'04 - Odborné prace - tech...'!$119:$119</definedName>
    <definedName name="_xlnm.Print_Titles" localSheetId="3">'05 - Hracie prvky bazenove '!$117:$117</definedName>
    <definedName name="_xlnm.Print_Titles" localSheetId="0">'Rekapitulácia stavby'!$92:$92</definedName>
    <definedName name="_xlnm.Print_Area" localSheetId="1">'03 - Stavebné prace, beto...'!$C$4:$J$76,'03 - Stavebné prace, beto...'!$C$82:$J$103,'03 - Stavebné prace, beto...'!$C$109:$K$144</definedName>
    <definedName name="_xlnm.Print_Area" localSheetId="2">'04 - Odborné prace - tech...'!$C$4:$J$76,'04 - Odborné prace - tech...'!$C$82:$J$101,'04 - Odborné prace - tech...'!$C$107:$K$138</definedName>
    <definedName name="_xlnm.Print_Area" localSheetId="3">'05 - Hracie prvky bazenove '!$C$4:$J$76,'05 - Hracie prvky bazenove '!$C$82:$J$99,'05 - Hracie prvky bazenove '!$C$105:$K$123</definedName>
    <definedName name="_xlnm.Print_Area" localSheetId="0">'Rekapitulácia stavby'!$D$4:$AO$76,'Rekapitulácia stavby'!$C$82:$AQ$98</definedName>
  </definedNames>
  <calcPr calcId="145621"/>
</workbook>
</file>

<file path=xl/calcChain.xml><?xml version="1.0" encoding="utf-8"?>
<calcChain xmlns="http://schemas.openxmlformats.org/spreadsheetml/2006/main">
  <c r="J37" i="4" l="1"/>
  <c r="J36" i="4"/>
  <c r="AY97" i="1"/>
  <c r="J35" i="4"/>
  <c r="AX97" i="1"/>
  <c r="BI123" i="4"/>
  <c r="BH123" i="4"/>
  <c r="BG123" i="4"/>
  <c r="BE123" i="4"/>
  <c r="T123" i="4"/>
  <c r="R123" i="4"/>
  <c r="P123" i="4"/>
  <c r="BK123" i="4"/>
  <c r="J123" i="4"/>
  <c r="BF123" i="4"/>
  <c r="BI122" i="4"/>
  <c r="BH122" i="4"/>
  <c r="BG122" i="4"/>
  <c r="BE122" i="4"/>
  <c r="T122" i="4"/>
  <c r="R122" i="4"/>
  <c r="P122" i="4"/>
  <c r="BK122" i="4"/>
  <c r="J122" i="4"/>
  <c r="BF122" i="4"/>
  <c r="BI121" i="4"/>
  <c r="F37" i="4"/>
  <c r="BD97" i="1" s="1"/>
  <c r="BH121" i="4"/>
  <c r="F36" i="4" s="1"/>
  <c r="BC97" i="1" s="1"/>
  <c r="BG121" i="4"/>
  <c r="F35" i="4"/>
  <c r="BB97" i="1" s="1"/>
  <c r="BE121" i="4"/>
  <c r="J33" i="4" s="1"/>
  <c r="AV97" i="1" s="1"/>
  <c r="T121" i="4"/>
  <c r="T120" i="4"/>
  <c r="T119" i="4" s="1"/>
  <c r="T118" i="4" s="1"/>
  <c r="R121" i="4"/>
  <c r="R120" i="4"/>
  <c r="R119" i="4" s="1"/>
  <c r="R118" i="4" s="1"/>
  <c r="P121" i="4"/>
  <c r="P120" i="4"/>
  <c r="P119" i="4" s="1"/>
  <c r="P118" i="4" s="1"/>
  <c r="AU97" i="1" s="1"/>
  <c r="BK121" i="4"/>
  <c r="BK120" i="4" s="1"/>
  <c r="J121" i="4"/>
  <c r="BF121" i="4" s="1"/>
  <c r="F114" i="4"/>
  <c r="F112" i="4"/>
  <c r="E110" i="4"/>
  <c r="F91" i="4"/>
  <c r="F89" i="4"/>
  <c r="E87" i="4"/>
  <c r="J24" i="4"/>
  <c r="E24" i="4"/>
  <c r="J115" i="4" s="1"/>
  <c r="J92" i="4"/>
  <c r="J23" i="4"/>
  <c r="J21" i="4"/>
  <c r="E21" i="4"/>
  <c r="J114" i="4"/>
  <c r="J91" i="4"/>
  <c r="J20" i="4"/>
  <c r="J18" i="4"/>
  <c r="E18" i="4"/>
  <c r="F115" i="4" s="1"/>
  <c r="F92" i="4"/>
  <c r="J17" i="4"/>
  <c r="J12" i="4"/>
  <c r="J112" i="4" s="1"/>
  <c r="J89" i="4"/>
  <c r="E7" i="4"/>
  <c r="E108" i="4"/>
  <c r="E85" i="4"/>
  <c r="J37" i="3"/>
  <c r="J36" i="3"/>
  <c r="AY96" i="1"/>
  <c r="J35" i="3"/>
  <c r="AX96" i="1"/>
  <c r="BI138" i="3"/>
  <c r="BH138" i="3"/>
  <c r="BG138" i="3"/>
  <c r="BE138" i="3"/>
  <c r="T138" i="3"/>
  <c r="R138" i="3"/>
  <c r="P138" i="3"/>
  <c r="BK138" i="3"/>
  <c r="J138" i="3"/>
  <c r="BF138" i="3"/>
  <c r="BI137" i="3"/>
  <c r="BH137" i="3"/>
  <c r="BG137" i="3"/>
  <c r="BE137" i="3"/>
  <c r="T137" i="3"/>
  <c r="R137" i="3"/>
  <c r="P137" i="3"/>
  <c r="BK137" i="3"/>
  <c r="J137" i="3"/>
  <c r="BF137" i="3"/>
  <c r="BI136" i="3"/>
  <c r="BH136" i="3"/>
  <c r="BG136" i="3"/>
  <c r="BE136" i="3"/>
  <c r="T136" i="3"/>
  <c r="R136" i="3"/>
  <c r="P136" i="3"/>
  <c r="BK136" i="3"/>
  <c r="J136" i="3"/>
  <c r="BF136" i="3"/>
  <c r="BI135" i="3"/>
  <c r="BH135" i="3"/>
  <c r="BG135" i="3"/>
  <c r="BE135" i="3"/>
  <c r="T135" i="3"/>
  <c r="R135" i="3"/>
  <c r="P135" i="3"/>
  <c r="BK135" i="3"/>
  <c r="J135" i="3"/>
  <c r="BF135" i="3"/>
  <c r="BI134" i="3"/>
  <c r="BH134" i="3"/>
  <c r="BG134" i="3"/>
  <c r="BE134" i="3"/>
  <c r="T134" i="3"/>
  <c r="R134" i="3"/>
  <c r="P134" i="3"/>
  <c r="BK134" i="3"/>
  <c r="J134" i="3"/>
  <c r="BF134" i="3"/>
  <c r="BI133" i="3"/>
  <c r="BH133" i="3"/>
  <c r="BG133" i="3"/>
  <c r="BE133" i="3"/>
  <c r="T133" i="3"/>
  <c r="T132" i="3"/>
  <c r="R133" i="3"/>
  <c r="R132" i="3"/>
  <c r="P133" i="3"/>
  <c r="P132" i="3"/>
  <c r="BK133" i="3"/>
  <c r="BK132" i="3"/>
  <c r="J132" i="3" s="1"/>
  <c r="J100" i="3" s="1"/>
  <c r="J133" i="3"/>
  <c r="BF133" i="3" s="1"/>
  <c r="BI131" i="3"/>
  <c r="BH131" i="3"/>
  <c r="BG131" i="3"/>
  <c r="BE131" i="3"/>
  <c r="T131" i="3"/>
  <c r="R131" i="3"/>
  <c r="P131" i="3"/>
  <c r="BK131" i="3"/>
  <c r="J131" i="3"/>
  <c r="BF131" i="3"/>
  <c r="BI130" i="3"/>
  <c r="BH130" i="3"/>
  <c r="BG130" i="3"/>
  <c r="BE130" i="3"/>
  <c r="T130" i="3"/>
  <c r="R130" i="3"/>
  <c r="P130" i="3"/>
  <c r="BK130" i="3"/>
  <c r="J130" i="3"/>
  <c r="BF130" i="3"/>
  <c r="BI129" i="3"/>
  <c r="BH129" i="3"/>
  <c r="BG129" i="3"/>
  <c r="BE129" i="3"/>
  <c r="T129" i="3"/>
  <c r="R129" i="3"/>
  <c r="P129" i="3"/>
  <c r="BK129" i="3"/>
  <c r="J129" i="3"/>
  <c r="BF129" i="3"/>
  <c r="BI128" i="3"/>
  <c r="BH128" i="3"/>
  <c r="BG128" i="3"/>
  <c r="BE128" i="3"/>
  <c r="T128" i="3"/>
  <c r="R128" i="3"/>
  <c r="P128" i="3"/>
  <c r="BK128" i="3"/>
  <c r="J128" i="3"/>
  <c r="BF128" i="3"/>
  <c r="BI127" i="3"/>
  <c r="BH127" i="3"/>
  <c r="BG127" i="3"/>
  <c r="BE127" i="3"/>
  <c r="T127" i="3"/>
  <c r="R127" i="3"/>
  <c r="P127" i="3"/>
  <c r="BK127" i="3"/>
  <c r="J127" i="3"/>
  <c r="BF127" i="3"/>
  <c r="BI126" i="3"/>
  <c r="BH126" i="3"/>
  <c r="BG126" i="3"/>
  <c r="BE126" i="3"/>
  <c r="T126" i="3"/>
  <c r="T125" i="3"/>
  <c r="R126" i="3"/>
  <c r="R125" i="3"/>
  <c r="P126" i="3"/>
  <c r="P125" i="3"/>
  <c r="BK126" i="3"/>
  <c r="BK125" i="3"/>
  <c r="J125" i="3" s="1"/>
  <c r="J99" i="3" s="1"/>
  <c r="J126" i="3"/>
  <c r="BF126" i="3" s="1"/>
  <c r="BI124" i="3"/>
  <c r="BH124" i="3"/>
  <c r="BG124" i="3"/>
  <c r="BE124" i="3"/>
  <c r="T124" i="3"/>
  <c r="R124" i="3"/>
  <c r="P124" i="3"/>
  <c r="BK124" i="3"/>
  <c r="J124" i="3"/>
  <c r="BF124" i="3"/>
  <c r="BI123" i="3"/>
  <c r="F37" i="3"/>
  <c r="BD96" i="1" s="1"/>
  <c r="BH123" i="3"/>
  <c r="F36" i="3" s="1"/>
  <c r="BC96" i="1" s="1"/>
  <c r="BG123" i="3"/>
  <c r="F35" i="3"/>
  <c r="BB96" i="1" s="1"/>
  <c r="BE123" i="3"/>
  <c r="J33" i="3" s="1"/>
  <c r="AV96" i="1" s="1"/>
  <c r="T123" i="3"/>
  <c r="T122" i="3"/>
  <c r="T121" i="3" s="1"/>
  <c r="T120" i="3" s="1"/>
  <c r="R123" i="3"/>
  <c r="R122" i="3"/>
  <c r="R121" i="3" s="1"/>
  <c r="R120" i="3" s="1"/>
  <c r="P123" i="3"/>
  <c r="P122" i="3"/>
  <c r="P121" i="3" s="1"/>
  <c r="P120" i="3" s="1"/>
  <c r="AU96" i="1" s="1"/>
  <c r="BK123" i="3"/>
  <c r="BK122" i="3" s="1"/>
  <c r="J123" i="3"/>
  <c r="BF123" i="3" s="1"/>
  <c r="F116" i="3"/>
  <c r="F114" i="3"/>
  <c r="E112" i="3"/>
  <c r="F91" i="3"/>
  <c r="F89" i="3"/>
  <c r="E87" i="3"/>
  <c r="J24" i="3"/>
  <c r="E24" i="3"/>
  <c r="J117" i="3" s="1"/>
  <c r="J92" i="3"/>
  <c r="J23" i="3"/>
  <c r="J21" i="3"/>
  <c r="E21" i="3"/>
  <c r="J116" i="3"/>
  <c r="J91" i="3"/>
  <c r="J20" i="3"/>
  <c r="J18" i="3"/>
  <c r="E18" i="3"/>
  <c r="F117" i="3" s="1"/>
  <c r="F92" i="3"/>
  <c r="J17" i="3"/>
  <c r="J12" i="3"/>
  <c r="J114" i="3" s="1"/>
  <c r="J89" i="3"/>
  <c r="E7" i="3"/>
  <c r="E110" i="3"/>
  <c r="E85" i="3"/>
  <c r="J37" i="2"/>
  <c r="J36" i="2"/>
  <c r="AY95" i="1"/>
  <c r="J35" i="2"/>
  <c r="AX95" i="1"/>
  <c r="BI144" i="2"/>
  <c r="BH144" i="2"/>
  <c r="BG144" i="2"/>
  <c r="BE144" i="2"/>
  <c r="T144" i="2"/>
  <c r="R144" i="2"/>
  <c r="P144" i="2"/>
  <c r="BK144" i="2"/>
  <c r="J144" i="2"/>
  <c r="BF144" i="2"/>
  <c r="BI143" i="2"/>
  <c r="BH143" i="2"/>
  <c r="BG143" i="2"/>
  <c r="BE143" i="2"/>
  <c r="T143" i="2"/>
  <c r="R143" i="2"/>
  <c r="P143" i="2"/>
  <c r="BK143" i="2"/>
  <c r="J143" i="2"/>
  <c r="BF143" i="2"/>
  <c r="BI142" i="2"/>
  <c r="BH142" i="2"/>
  <c r="BG142" i="2"/>
  <c r="BE142" i="2"/>
  <c r="T142" i="2"/>
  <c r="T141" i="2"/>
  <c r="T140" i="2" s="1"/>
  <c r="R142" i="2"/>
  <c r="R141" i="2" s="1"/>
  <c r="R140" i="2" s="1"/>
  <c r="P142" i="2"/>
  <c r="P141" i="2"/>
  <c r="P140" i="2" s="1"/>
  <c r="BK142" i="2"/>
  <c r="BK141" i="2" s="1"/>
  <c r="J142" i="2"/>
  <c r="BF142" i="2"/>
  <c r="BI139" i="2"/>
  <c r="BH139" i="2"/>
  <c r="BG139" i="2"/>
  <c r="BE139" i="2"/>
  <c r="T139" i="2"/>
  <c r="T138" i="2"/>
  <c r="R139" i="2"/>
  <c r="R138" i="2"/>
  <c r="P139" i="2"/>
  <c r="P138" i="2"/>
  <c r="BK139" i="2"/>
  <c r="BK138" i="2"/>
  <c r="J138" i="2" s="1"/>
  <c r="J100" i="2" s="1"/>
  <c r="J139" i="2"/>
  <c r="BF139" i="2" s="1"/>
  <c r="BI137" i="2"/>
  <c r="BH137" i="2"/>
  <c r="BG137" i="2"/>
  <c r="BE137" i="2"/>
  <c r="T137" i="2"/>
  <c r="R137" i="2"/>
  <c r="P137" i="2"/>
  <c r="BK137" i="2"/>
  <c r="J137" i="2"/>
  <c r="BF137" i="2"/>
  <c r="BI136" i="2"/>
  <c r="BH136" i="2"/>
  <c r="BG136" i="2"/>
  <c r="BE136" i="2"/>
  <c r="T136" i="2"/>
  <c r="R136" i="2"/>
  <c r="P136" i="2"/>
  <c r="BK136" i="2"/>
  <c r="J136" i="2"/>
  <c r="BF136" i="2"/>
  <c r="BI135" i="2"/>
  <c r="BH135" i="2"/>
  <c r="BG135" i="2"/>
  <c r="BE135" i="2"/>
  <c r="T135" i="2"/>
  <c r="R135" i="2"/>
  <c r="P135" i="2"/>
  <c r="BK135" i="2"/>
  <c r="J135" i="2"/>
  <c r="BF135" i="2"/>
  <c r="BI134" i="2"/>
  <c r="BH134" i="2"/>
  <c r="BG134" i="2"/>
  <c r="BE134" i="2"/>
  <c r="T134" i="2"/>
  <c r="R134" i="2"/>
  <c r="P134" i="2"/>
  <c r="BK134" i="2"/>
  <c r="J134" i="2"/>
  <c r="BF134" i="2"/>
  <c r="BI133" i="2"/>
  <c r="BH133" i="2"/>
  <c r="BG133" i="2"/>
  <c r="BE133" i="2"/>
  <c r="T133" i="2"/>
  <c r="R133" i="2"/>
  <c r="P133" i="2"/>
  <c r="BK133" i="2"/>
  <c r="J133" i="2"/>
  <c r="BF133" i="2"/>
  <c r="BI132" i="2"/>
  <c r="BH132" i="2"/>
  <c r="BG132" i="2"/>
  <c r="BE132" i="2"/>
  <c r="T132" i="2"/>
  <c r="T131" i="2"/>
  <c r="R132" i="2"/>
  <c r="R131" i="2"/>
  <c r="P132" i="2"/>
  <c r="P131" i="2"/>
  <c r="BK132" i="2"/>
  <c r="BK131" i="2"/>
  <c r="J131" i="2" s="1"/>
  <c r="J99" i="2" s="1"/>
  <c r="J132" i="2"/>
  <c r="BF132" i="2" s="1"/>
  <c r="BI130" i="2"/>
  <c r="BH130" i="2"/>
  <c r="BG130" i="2"/>
  <c r="BE130" i="2"/>
  <c r="T130" i="2"/>
  <c r="R130" i="2"/>
  <c r="P130" i="2"/>
  <c r="BK130" i="2"/>
  <c r="J130" i="2"/>
  <c r="BF130" i="2"/>
  <c r="BI129" i="2"/>
  <c r="BH129" i="2"/>
  <c r="BG129" i="2"/>
  <c r="BE129" i="2"/>
  <c r="T129" i="2"/>
  <c r="R129" i="2"/>
  <c r="P129" i="2"/>
  <c r="BK129" i="2"/>
  <c r="J129" i="2"/>
  <c r="BF129" i="2"/>
  <c r="BI128" i="2"/>
  <c r="BH128" i="2"/>
  <c r="BG128" i="2"/>
  <c r="BE128" i="2"/>
  <c r="T128" i="2"/>
  <c r="R128" i="2"/>
  <c r="P128" i="2"/>
  <c r="BK128" i="2"/>
  <c r="J128" i="2"/>
  <c r="BF128" i="2"/>
  <c r="BI127" i="2"/>
  <c r="BH127" i="2"/>
  <c r="BG127" i="2"/>
  <c r="BE127" i="2"/>
  <c r="T127" i="2"/>
  <c r="R127" i="2"/>
  <c r="P127" i="2"/>
  <c r="BK127" i="2"/>
  <c r="J127" i="2"/>
  <c r="BF127" i="2"/>
  <c r="BI126" i="2"/>
  <c r="BH126" i="2"/>
  <c r="BG126" i="2"/>
  <c r="BE126" i="2"/>
  <c r="T126" i="2"/>
  <c r="R126" i="2"/>
  <c r="P126" i="2"/>
  <c r="BK126" i="2"/>
  <c r="J126" i="2"/>
  <c r="BF126" i="2"/>
  <c r="BI125" i="2"/>
  <c r="F37" i="2"/>
  <c r="BD95" i="1" s="1"/>
  <c r="BH125" i="2"/>
  <c r="F36" i="2" s="1"/>
  <c r="BC95" i="1" s="1"/>
  <c r="BG125" i="2"/>
  <c r="F35" i="2"/>
  <c r="BB95" i="1" s="1"/>
  <c r="BE125" i="2"/>
  <c r="J33" i="2" s="1"/>
  <c r="AV95" i="1" s="1"/>
  <c r="T125" i="2"/>
  <c r="T124" i="2"/>
  <c r="T123" i="2" s="1"/>
  <c r="T122" i="2" s="1"/>
  <c r="R125" i="2"/>
  <c r="R124" i="2"/>
  <c r="R123" i="2" s="1"/>
  <c r="R122" i="2" s="1"/>
  <c r="P125" i="2"/>
  <c r="P124" i="2"/>
  <c r="P123" i="2" s="1"/>
  <c r="P122" i="2" s="1"/>
  <c r="AU95" i="1" s="1"/>
  <c r="BK125" i="2"/>
  <c r="BK124" i="2" s="1"/>
  <c r="J125" i="2"/>
  <c r="BF125" i="2" s="1"/>
  <c r="F118" i="2"/>
  <c r="F116" i="2"/>
  <c r="E114" i="2"/>
  <c r="F91" i="2"/>
  <c r="F89" i="2"/>
  <c r="E87" i="2"/>
  <c r="J24" i="2"/>
  <c r="E24" i="2"/>
  <c r="J119" i="2" s="1"/>
  <c r="J23" i="2"/>
  <c r="J21" i="2"/>
  <c r="E21" i="2"/>
  <c r="J118" i="2"/>
  <c r="J91" i="2"/>
  <c r="J20" i="2"/>
  <c r="J18" i="2"/>
  <c r="E18" i="2"/>
  <c r="F119" i="2" s="1"/>
  <c r="F92" i="2"/>
  <c r="J17" i="2"/>
  <c r="J12" i="2"/>
  <c r="J116" i="2" s="1"/>
  <c r="E7" i="2"/>
  <c r="E112" i="2"/>
  <c r="E85" i="2"/>
  <c r="BD94" i="1"/>
  <c r="W33" i="1" s="1"/>
  <c r="BC94" i="1"/>
  <c r="W32" i="1" s="1"/>
  <c r="BB94" i="1"/>
  <c r="AY94" i="1"/>
  <c r="AU94" i="1"/>
  <c r="AS94" i="1"/>
  <c r="L90" i="1"/>
  <c r="AM90" i="1"/>
  <c r="AM89" i="1"/>
  <c r="L89" i="1"/>
  <c r="AM87" i="1"/>
  <c r="L87" i="1"/>
  <c r="L85" i="1"/>
  <c r="L84" i="1"/>
  <c r="W31" i="1" l="1"/>
  <c r="AX94" i="1"/>
  <c r="J89" i="2"/>
  <c r="J92" i="2"/>
  <c r="J124" i="2"/>
  <c r="J98" i="2" s="1"/>
  <c r="BK123" i="2"/>
  <c r="J34" i="3"/>
  <c r="AW96" i="1" s="1"/>
  <c r="AT96" i="1" s="1"/>
  <c r="F34" i="3"/>
  <c r="BA96" i="1" s="1"/>
  <c r="J120" i="4"/>
  <c r="J98" i="4" s="1"/>
  <c r="BK119" i="4"/>
  <c r="J34" i="2"/>
  <c r="AW95" i="1" s="1"/>
  <c r="AT95" i="1" s="1"/>
  <c r="F34" i="2"/>
  <c r="BA95" i="1" s="1"/>
  <c r="J141" i="2"/>
  <c r="J102" i="2" s="1"/>
  <c r="BK140" i="2"/>
  <c r="J140" i="2" s="1"/>
  <c r="J101" i="2" s="1"/>
  <c r="J122" i="3"/>
  <c r="J98" i="3" s="1"/>
  <c r="BK121" i="3"/>
  <c r="J34" i="4"/>
  <c r="AW97" i="1" s="1"/>
  <c r="AT97" i="1" s="1"/>
  <c r="F34" i="4"/>
  <c r="BA97" i="1" s="1"/>
  <c r="F33" i="2"/>
  <c r="AZ95" i="1" s="1"/>
  <c r="AZ94" i="1" s="1"/>
  <c r="F33" i="3"/>
  <c r="AZ96" i="1" s="1"/>
  <c r="F33" i="4"/>
  <c r="AZ97" i="1" s="1"/>
  <c r="J121" i="3" l="1"/>
  <c r="J97" i="3" s="1"/>
  <c r="BK120" i="3"/>
  <c r="J120" i="3" s="1"/>
  <c r="BA94" i="1"/>
  <c r="J119" i="4"/>
  <c r="J97" i="4" s="1"/>
  <c r="BK118" i="4"/>
  <c r="J118" i="4" s="1"/>
  <c r="J123" i="2"/>
  <c r="J97" i="2" s="1"/>
  <c r="BK122" i="2"/>
  <c r="J122" i="2" s="1"/>
  <c r="W29" i="1"/>
  <c r="AV94" i="1"/>
  <c r="J30" i="3" l="1"/>
  <c r="J96" i="3"/>
  <c r="AK29" i="1"/>
  <c r="J30" i="2"/>
  <c r="J96" i="2"/>
  <c r="J30" i="4"/>
  <c r="J96" i="4"/>
  <c r="W30" i="1"/>
  <c r="AW94" i="1"/>
  <c r="AK30" i="1" s="1"/>
  <c r="AT94" i="1" l="1"/>
  <c r="J39" i="4"/>
  <c r="AG97" i="1"/>
  <c r="AN97" i="1" s="1"/>
  <c r="AG95" i="1"/>
  <c r="J39" i="2"/>
  <c r="J39" i="3"/>
  <c r="AG96" i="1"/>
  <c r="AN96" i="1" s="1"/>
  <c r="AG94" i="1" l="1"/>
  <c r="AN95" i="1"/>
  <c r="AN94" i="1" l="1"/>
  <c r="AK26" i="1"/>
  <c r="AK35" i="1" s="1"/>
</calcChain>
</file>

<file path=xl/sharedStrings.xml><?xml version="1.0" encoding="utf-8"?>
<sst xmlns="http://schemas.openxmlformats.org/spreadsheetml/2006/main" count="1049" uniqueCount="265">
  <si>
    <t>Export Komplet</t>
  </si>
  <si>
    <t/>
  </si>
  <si>
    <t>2.0</t>
  </si>
  <si>
    <t>ZAMOK</t>
  </si>
  <si>
    <t>False</t>
  </si>
  <si>
    <t>{0fd7b207-cfaa-43fa-ad15-73054c8877ee}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</si>
  <si>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</si>
  <si>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</si>
  <si>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</si>
  <si>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</si>
  <si>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</si>
  <si>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</si>
  <si>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13258-1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</si>
  <si>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</si>
  <si>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</si>
  <si>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Zážitkovy bazen - prestavba</t>
  </si>
  <si>
    <t>JKSO:</t>
  </si>
  <si>
    <t>KS:</t>
  </si>
  <si>
    <t>Miesto:</t>
  </si>
  <si>
    <t>Trebišov</t>
  </si>
  <si>
    <t>Dátum:</t>
  </si>
  <si>
    <t>1. 4. 2019</t>
  </si>
  <si>
    <t>Objednávateľ:</t>
  </si>
  <si>
    <t>IČO:</t>
  </si>
  <si>
    <t xml:space="preserve">Technické služby mesta Trebišov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</si>
  <si>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</si>
  <si>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</si>
  <si>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</si>
  <si>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</si>
  <si>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</si>
  <si>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</si>
  <si>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</si>
  <si>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</si>
  <si>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</si>
  <si>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</si>
  <si>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</si>
  <si>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</si>
  <si>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</si>
  <si>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</si>
  <si>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</si>
  <si>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</si>
  <si>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</si>
  <si>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</si>
  <si>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</si>
  <si>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</si>
  <si>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</si>
  <si>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</si>
  <si>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</si>
  <si>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</si>
  <si>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</si>
  <si>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</si>
  <si>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</si>
  <si>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</si>
  <si>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</si>
  <si>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</si>
  <si>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</si>
  <si>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</si>
  <si>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</si>
  <si>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</si>
  <si>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</si>
  <si>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</si>
  <si>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</si>
  <si>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</si>
  <si>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</si>
  <si>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</si>
  <si>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</si>
  <si>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</si>
  <si>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</si>
  <si>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</si>
  <si>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</si>
  <si>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</si>
  <si>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</si>
  <si>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</si>
  <si>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</si>
  <si>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</si>
  <si>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</si>
  <si>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</si>
  <si>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</si>
  <si>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</si>
  <si>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03</t>
  </si>
  <si>
    <t xml:space="preserve">Stavebné prace, betonovanie a potery </t>
  </si>
  <si>
    <t>STA</t>
  </si>
  <si>
    <t>1</t>
  </si>
  <si>
    <t>{fe5cb3dc-8efa-4868-a945-cf1a9961689f}</t>
  </si>
  <si>
    <t>04</t>
  </si>
  <si>
    <t xml:space="preserve">Odborné prace - technologia </t>
  </si>
  <si>
    <t>{f63c9aaa-0408-4892-9e97-4c6093aa3102}</t>
  </si>
  <si>
    <t>05</t>
  </si>
  <si>
    <t xml:space="preserve">Hracie prvky bazenove </t>
  </si>
  <si>
    <t>{615f7efa-234d-42ef-9f07-9b2485499354}</t>
  </si>
  <si>
    <t>KRYCÍ LIST ROZPOČTU</t>
  </si>
  <si>
    <t>Objekt:</t>
  </si>
  <si>
    <t xml:space="preserve">03 - Stavebné prace, betonovanie a potery 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</si>
  <si>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</si>
  <si>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</si>
  <si>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</si>
  <si>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</si>
  <si>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</si>
  <si>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</si>
  <si>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4 - Vodorovné konštrukcie</t>
  </si>
  <si>
    <t xml:space="preserve">    6 - Úpravy povrchov, podlahy, osadenie</t>
  </si>
  <si>
    <t xml:space="preserve">    99 - Presun hmôt HSV</t>
  </si>
  <si>
    <t>PSV - Práce a dodávky PSV</t>
  </si>
  <si>
    <t xml:space="preserve">    713 - Izolácie tepelné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</si>
  <si>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</si>
  <si>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</si>
  <si>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</si>
  <si>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</si>
  <si>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</si>
  <si>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</si>
  <si>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</si>
  <si>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</si>
  <si>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</si>
  <si>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</si>
  <si>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</si>
  <si>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</si>
  <si>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</si>
  <si>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</si>
  <si>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</si>
  <si>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4</t>
  </si>
  <si>
    <t>Vodorovné konštrukcie</t>
  </si>
  <si>
    <t>K</t>
  </si>
  <si>
    <t>417321515</t>
  </si>
  <si>
    <t>Betón stužujúcich pásov a vencov železový tr. C 25/30</t>
  </si>
  <si>
    <t>m3</t>
  </si>
  <si>
    <t>CS CENEKON 2019 01</t>
  </si>
  <si>
    <t>2</t>
  </si>
  <si>
    <t>940309783</t>
  </si>
  <si>
    <t>417351115</t>
  </si>
  <si>
    <t>Debnenie bočníc stužujúcich pásov a vencov vrátane vzpier zhotovenie</t>
  </si>
  <si>
    <t>m2</t>
  </si>
  <si>
    <t>520424980</t>
  </si>
  <si>
    <t>3</t>
  </si>
  <si>
    <t>417351116</t>
  </si>
  <si>
    <t>Debnenie bočníc stužujúcich pásov a vencov vrátane vzpier odstránenie</t>
  </si>
  <si>
    <t>301865144</t>
  </si>
  <si>
    <t>430321315</t>
  </si>
  <si>
    <t>Schodiskové konštrukcie, betón železový tr. C 20/25</t>
  </si>
  <si>
    <t>1282245489</t>
  </si>
  <si>
    <t>5</t>
  </si>
  <si>
    <t>431351121</t>
  </si>
  <si>
    <t>Debnenie do 4 m výšky - podest a podstupňových dosiek pôdorysne priamočiarych zhotovenie</t>
  </si>
  <si>
    <t>-668505142</t>
  </si>
  <si>
    <t>6</t>
  </si>
  <si>
    <t>431351122</t>
  </si>
  <si>
    <t>Debnenie do 4 m výšky - podest a podstupňových dosiek pôdorysne priamočiarych odstránenie</t>
  </si>
  <si>
    <t>-648110367</t>
  </si>
  <si>
    <t>Úpravy povrchov, podlahy, osadenie</t>
  </si>
  <si>
    <t>7</t>
  </si>
  <si>
    <t>612460122</t>
  </si>
  <si>
    <t>Príprava vnútorného podkladu stien penetráciou hĺbkovou</t>
  </si>
  <si>
    <t>-251353244</t>
  </si>
  <si>
    <t>8</t>
  </si>
  <si>
    <t>632001051</t>
  </si>
  <si>
    <t>Zhotovenie jednonásobného penetračného náteru pre potery a stierky</t>
  </si>
  <si>
    <t>-189915119</t>
  </si>
  <si>
    <t>9</t>
  </si>
  <si>
    <t>632450271</t>
  </si>
  <si>
    <t>Cementový poter Weber - Terranova, weber.bat rapid, triedy CT-C30-F6, hr. 15 mm</t>
  </si>
  <si>
    <t>870954666</t>
  </si>
  <si>
    <t>10</t>
  </si>
  <si>
    <t>632450275</t>
  </si>
  <si>
    <t>Cementový poter Weber - Terranova, weber.bat rapid, triedy CT-C30-F6, hr. 50 mm</t>
  </si>
  <si>
    <t>-289289082</t>
  </si>
  <si>
    <t>11</t>
  </si>
  <si>
    <t>632450441</t>
  </si>
  <si>
    <t>Opravný poter CEMIX, oprava dutín a výtlkov v poteroch, Polymércementový poter 40 MPa, ozn. 070, hr. 5 mm</t>
  </si>
  <si>
    <t>-1170296305</t>
  </si>
  <si>
    <t>12</t>
  </si>
  <si>
    <t>632451653</t>
  </si>
  <si>
    <t>Vyspravenie betónových podláh, okolo vypúšťacích otvorov  cementovým polymérom, oprava priemeru nad 200 do 500 mm hr. do 30 mm</t>
  </si>
  <si>
    <t>ks</t>
  </si>
  <si>
    <t>521917281</t>
  </si>
  <si>
    <t>99</t>
  </si>
  <si>
    <t>Presun hmôt HSV</t>
  </si>
  <si>
    <t>13</t>
  </si>
  <si>
    <t>999281111</t>
  </si>
  <si>
    <t>Presun hmôt pre opravy a údržbu objektov vrátane vonkajších plášťov výšky do 25 m</t>
  </si>
  <si>
    <t>t</t>
  </si>
  <si>
    <t>-1707395481</t>
  </si>
  <si>
    <t>PSV</t>
  </si>
  <si>
    <t>Práce a dodávky PSV</t>
  </si>
  <si>
    <t>713</t>
  </si>
  <si>
    <t>Izolácie tepelné</t>
  </si>
  <si>
    <t>14</t>
  </si>
  <si>
    <t>713132132</t>
  </si>
  <si>
    <t>Montáž tepelnej izolácie stien polystyrénom, celoplošným prilepením</t>
  </si>
  <si>
    <t>16</t>
  </si>
  <si>
    <t>457355424</t>
  </si>
  <si>
    <t>15</t>
  </si>
  <si>
    <t>M</t>
  </si>
  <si>
    <t>283750000700</t>
  </si>
  <si>
    <t>Doska XPS STYRODUR 2800 C hr. 50 mm, zateplenie soklov, suterénov, podláh, ISOVER</t>
  </si>
  <si>
    <t>32</t>
  </si>
  <si>
    <t>-2137185002</t>
  </si>
  <si>
    <t>998713201</t>
  </si>
  <si>
    <t>Presun hmôt pre izolácie tepelné v objektoch výšky do 6 m</t>
  </si>
  <si>
    <t>%</t>
  </si>
  <si>
    <t>-2007854806</t>
  </si>
  <si>
    <t xml:space="preserve">04 - Odborné prace - technologia </t>
  </si>
  <si>
    <t xml:space="preserve">    711 - Izolácie proti vode a vlhkosti</t>
  </si>
  <si>
    <t xml:space="preserve">    712 - Izolácie striech, povlakové krytiny</t>
  </si>
  <si>
    <t xml:space="preserve">    722 - Zdravotechnika - vnútorný vodovod</t>
  </si>
  <si>
    <t>711</t>
  </si>
  <si>
    <t>Izolácie proti vode a vlhkosti</t>
  </si>
  <si>
    <t>711132103</t>
  </si>
  <si>
    <t>Zhotovenie  izolácie vodorovne a  zvislo, separačná fólia na sucho</t>
  </si>
  <si>
    <t>458594945</t>
  </si>
  <si>
    <t>2615261588</t>
  </si>
  <si>
    <t>FILTEK 500 g/m2 bazénová PP geotextília 1,65×20 m (rolka 33 m2)</t>
  </si>
  <si>
    <t>-218688023</t>
  </si>
  <si>
    <t>712</t>
  </si>
  <si>
    <t>Izolácie striech, povlakové krytiny</t>
  </si>
  <si>
    <t>712370360</t>
  </si>
  <si>
    <t>Zhotovenie bazenovej  fólie EPDM celoplošne lepenou</t>
  </si>
  <si>
    <t>2028900233</t>
  </si>
  <si>
    <t>283220001500</t>
  </si>
  <si>
    <t xml:space="preserve">Bazenova  fólia PVC-P ALKORPLAN 1,5 mm modra </t>
  </si>
  <si>
    <t>435749400</t>
  </si>
  <si>
    <t>283220001600</t>
  </si>
  <si>
    <t xml:space="preserve">Bazenova  fólia PVC-P ALKORPLAN  1,5 mm s potlačou protišmykova </t>
  </si>
  <si>
    <t>434330788</t>
  </si>
  <si>
    <t>553430004900</t>
  </si>
  <si>
    <t>Lišta kútová vyhnutá z poplastovaného plechu PVC š. 250 mm, dĺ. 2 m,</t>
  </si>
  <si>
    <t>m</t>
  </si>
  <si>
    <t>-1096777750</t>
  </si>
  <si>
    <t>553430005600</t>
  </si>
  <si>
    <t xml:space="preserve">Spojovaci materiál na lišty -  vruty </t>
  </si>
  <si>
    <t>445944276</t>
  </si>
  <si>
    <t>998712201</t>
  </si>
  <si>
    <t>Presun hmôt pre izoláciu povlakovej krytiny v objektoch výšky do 6 m</t>
  </si>
  <si>
    <t>-173741299</t>
  </si>
  <si>
    <t>722</t>
  </si>
  <si>
    <t>Zdravotechnika - vnútorný vodovod</t>
  </si>
  <si>
    <t>722172105</t>
  </si>
  <si>
    <t>Potrubie z plastických rúr PP-R D63/5.8 - PN10, polyfúznym zváraním</t>
  </si>
  <si>
    <t>1320853401</t>
  </si>
  <si>
    <t>551110011200</t>
  </si>
  <si>
    <t>Spodná výpusť Nerez 316</t>
  </si>
  <si>
    <t>-93434170</t>
  </si>
  <si>
    <t>551110011300</t>
  </si>
  <si>
    <t>Trysky Nerez 316</t>
  </si>
  <si>
    <t>673475508</t>
  </si>
  <si>
    <t>551110028500</t>
  </si>
  <si>
    <t>Ventil priamy PP-R s výpusťou vľavo, rozmer 63x2", Instaplast - systém pre rozvod pitnej, teplej vody a stlačeného vzduchu, PIPELIFE</t>
  </si>
  <si>
    <t>1524564767</t>
  </si>
  <si>
    <t>953998640</t>
  </si>
  <si>
    <t xml:space="preserve">Prielivova mriežka vratane žľabu, rohov a krytky sania </t>
  </si>
  <si>
    <t>1603453806</t>
  </si>
  <si>
    <t>998722201</t>
  </si>
  <si>
    <t>Presun hmôt pre vnútorný vodovod v objektoch výšky do 6 m</t>
  </si>
  <si>
    <t>669551095</t>
  </si>
  <si>
    <t xml:space="preserve">05 - Hracie prvky bazenove </t>
  </si>
  <si>
    <t xml:space="preserve">    9 - Ostatné konštrukcie a práce</t>
  </si>
  <si>
    <t>Ostatné konštrukcie a práce</t>
  </si>
  <si>
    <t>936105211</t>
  </si>
  <si>
    <t>Montáž detskej zostavy malej osadené do betónuy</t>
  </si>
  <si>
    <t>súb.</t>
  </si>
  <si>
    <t>2122731445</t>
  </si>
  <si>
    <t>553570015600</t>
  </si>
  <si>
    <t xml:space="preserve">Bazenovy prvok - šmýkačka </t>
  </si>
  <si>
    <t>1417398089</t>
  </si>
  <si>
    <t>553570015500</t>
  </si>
  <si>
    <t xml:space="preserve">Bazenovy prvok HUBKA - dodávka vratane montaže a technologie </t>
  </si>
  <si>
    <t>1216296803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</si>
</sst>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68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16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19" fillId="4" borderId="0" xfId="0" applyFont="1" applyFill="1" applyAlignment="1" applyProtection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</xf>
    <xf numFmtId="0" fontId="20" fillId="0" borderId="17" xfId="0" applyFont="1" applyBorder="1" applyAlignment="1" applyProtection="1">
      <alignment horizontal="center" vertical="center" wrapText="1"/>
    </xf>
    <xf numFmtId="0" fontId="20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1" fillId="0" borderId="0" xfId="0" applyFont="1" applyAlignment="1" applyProtection="1">
      <alignment horizontal="left" vertical="center"/>
    </xf>
    <xf numFmtId="0" fontId="21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7" fillId="0" borderId="14" xfId="0" applyNumberFormat="1" applyFont="1" applyBorder="1" applyAlignment="1" applyProtection="1">
      <alignment vertical="center"/>
    </xf>
    <xf numFmtId="4" fontId="17" fillId="0" borderId="0" xfId="0" applyNumberFormat="1" applyFont="1" applyBorder="1" applyAlignment="1" applyProtection="1">
      <alignment vertical="center"/>
    </xf>
    <xf numFmtId="166" fontId="17" fillId="0" borderId="0" xfId="0" applyNumberFormat="1" applyFont="1" applyBorder="1" applyAlignment="1" applyProtection="1">
      <alignment vertical="center"/>
    </xf>
    <xf numFmtId="4" fontId="17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6" fillId="0" borderId="14" xfId="0" applyNumberFormat="1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166" fontId="26" fillId="0" borderId="0" xfId="0" applyNumberFormat="1" applyFont="1" applyBorder="1" applyAlignment="1" applyProtection="1">
      <alignment vertical="center"/>
    </xf>
    <xf numFmtId="4" fontId="26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6" fillId="0" borderId="19" xfId="0" applyNumberFormat="1" applyFont="1" applyBorder="1" applyAlignment="1" applyProtection="1">
      <alignment vertical="center"/>
    </xf>
    <xf numFmtId="4" fontId="26" fillId="0" borderId="20" xfId="0" applyNumberFormat="1" applyFont="1" applyBorder="1" applyAlignment="1" applyProtection="1">
      <alignment vertical="center"/>
    </xf>
    <xf numFmtId="166" fontId="26" fillId="0" borderId="20" xfId="0" applyNumberFormat="1" applyFont="1" applyBorder="1" applyAlignment="1" applyProtection="1">
      <alignment vertical="center"/>
    </xf>
    <xf numFmtId="4" fontId="26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0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4" fontId="21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19" fillId="4" borderId="0" xfId="0" applyFont="1" applyFill="1" applyAlignment="1" applyProtection="1">
      <alignment horizontal="right" vertical="center"/>
    </xf>
    <xf numFmtId="0" fontId="28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19" fillId="4" borderId="16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</xf>
    <xf numFmtId="0" fontId="19" fillId="4" borderId="17" xfId="0" applyFont="1" applyFill="1" applyBorder="1" applyAlignment="1" applyProtection="1">
      <alignment horizontal="center" vertical="center" wrapText="1"/>
      <protection locked="0"/>
    </xf>
    <xf numFmtId="0" fontId="19" fillId="4" borderId="18" xfId="0" applyFont="1" applyFill="1" applyBorder="1" applyAlignment="1" applyProtection="1">
      <alignment horizontal="center" vertical="center" wrapText="1"/>
    </xf>
    <xf numFmtId="0" fontId="19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167" fontId="21" fillId="0" borderId="0" xfId="0" applyNumberFormat="1" applyFont="1" applyAlignment="1" applyProtection="1"/>
    <xf numFmtId="166" fontId="29" fillId="0" borderId="12" xfId="0" applyNumberFormat="1" applyFont="1" applyBorder="1" applyAlignment="1" applyProtection="1"/>
    <xf numFmtId="166" fontId="29" fillId="0" borderId="13" xfId="0" applyNumberFormat="1" applyFont="1" applyBorder="1" applyAlignment="1" applyProtection="1"/>
    <xf numFmtId="167" fontId="30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167" fontId="7" fillId="0" borderId="0" xfId="0" applyNumberFormat="1" applyFont="1" applyAlignment="1" applyProtection="1"/>
    <xf numFmtId="0" fontId="19" fillId="0" borderId="22" xfId="0" applyFont="1" applyBorder="1" applyAlignment="1" applyProtection="1">
      <alignment horizontal="center" vertical="center"/>
    </xf>
    <xf numFmtId="49" fontId="19" fillId="0" borderId="22" xfId="0" applyNumberFormat="1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left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167" fontId="19" fillId="0" borderId="22" xfId="0" applyNumberFormat="1" applyFont="1" applyBorder="1" applyAlignment="1" applyProtection="1">
      <alignment vertical="center"/>
    </xf>
    <xf numFmtId="167" fontId="19" fillId="2" borderId="22" xfId="0" applyNumberFormat="1" applyFont="1" applyFill="1" applyBorder="1" applyAlignment="1" applyProtection="1">
      <alignment vertical="center"/>
      <protection locked="0"/>
    </xf>
    <xf numFmtId="0" fontId="20" fillId="2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 applyProtection="1">
      <alignment horizontal="center" vertical="center"/>
    </xf>
    <xf numFmtId="166" fontId="20" fillId="0" borderId="0" xfId="0" applyNumberFormat="1" applyFont="1" applyBorder="1" applyAlignment="1" applyProtection="1">
      <alignment vertical="center"/>
    </xf>
    <xf numFmtId="166" fontId="20" fillId="0" borderId="15" xfId="0" applyNumberFormat="1" applyFont="1" applyBorder="1" applyAlignment="1" applyProtection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</xf>
    <xf numFmtId="49" fontId="31" fillId="0" borderId="22" xfId="0" applyNumberFormat="1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left" vertical="center" wrapText="1"/>
    </xf>
    <xf numFmtId="0" fontId="31" fillId="0" borderId="22" xfId="0" applyFont="1" applyBorder="1" applyAlignment="1" applyProtection="1">
      <alignment horizontal="center" vertical="center" wrapText="1"/>
    </xf>
    <xf numFmtId="167" fontId="31" fillId="0" borderId="22" xfId="0" applyNumberFormat="1" applyFont="1" applyBorder="1" applyAlignment="1" applyProtection="1">
      <alignment vertical="center"/>
    </xf>
    <xf numFmtId="167" fontId="31" fillId="2" borderId="22" xfId="0" applyNumberFormat="1" applyFont="1" applyFill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2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 applyProtection="1">
      <alignment horizontal="center" vertical="center"/>
    </xf>
    <xf numFmtId="0" fontId="20" fillId="2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0" fillId="0" borderId="20" xfId="0" applyNumberFormat="1" applyFont="1" applyBorder="1" applyAlignment="1" applyProtection="1">
      <alignment vertical="center"/>
    </xf>
    <xf numFmtId="166" fontId="20" fillId="0" borderId="21" xfId="0" applyNumberFormat="1" applyFont="1" applyBorder="1" applyAlignment="1" applyProtection="1">
      <alignment vertical="center"/>
    </xf>
    <xf numFmtId="0" fontId="31" fillId="2" borderId="19" xfId="0" applyFont="1" applyFill="1" applyBorder="1" applyAlignment="1" applyProtection="1">
      <alignment horizontal="left" vertical="center"/>
      <protection locked="0"/>
    </xf>
    <xf numFmtId="0" fontId="31" fillId="0" borderId="20" xfId="0" applyFont="1" applyBorder="1" applyAlignment="1" applyProtection="1">
      <alignment horizontal="center" vertical="center"/>
    </xf>
    <xf numFmtId="4" fontId="15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0" xfId="0"/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4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right" vertical="center"/>
    </xf>
    <xf numFmtId="164" fontId="1" fillId="0" borderId="0" xfId="0" applyNumberFormat="1" applyFont="1" applyAlignment="1" applyProtection="1">
      <alignment horizontal="left" vertical="center"/>
    </xf>
    <xf numFmtId="0" fontId="19" fillId="4" borderId="7" xfId="0" applyFont="1" applyFill="1" applyBorder="1" applyAlignment="1" applyProtection="1">
      <alignment horizontal="center" vertical="center"/>
    </xf>
    <xf numFmtId="0" fontId="19" fillId="4" borderId="7" xfId="0" applyFont="1" applyFill="1" applyBorder="1" applyAlignment="1" applyProtection="1">
      <alignment horizontal="left" vertical="center"/>
    </xf>
    <xf numFmtId="0" fontId="19" fillId="4" borderId="8" xfId="0" applyFont="1" applyFill="1" applyBorder="1" applyAlignment="1" applyProtection="1">
      <alignment horizontal="left" vertical="center"/>
    </xf>
    <xf numFmtId="0" fontId="19" fillId="4" borderId="7" xfId="0" applyFont="1" applyFill="1" applyBorder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25" fillId="0" borderId="0" xfId="0" applyFont="1" applyAlignment="1" applyProtection="1">
      <alignment vertical="center"/>
    </xf>
    <xf numFmtId="4" fontId="21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 applyProtection="1">
      <alignment vertical="center"/>
    </xf>
    <xf numFmtId="0" fontId="19" fillId="4" borderId="6" xfId="0" applyFont="1" applyFill="1" applyBorder="1" applyAlignment="1" applyProtection="1">
      <alignment horizontal="center" vertical="center"/>
    </xf>
    <xf numFmtId="0" fontId="24" fillId="0" borderId="0" xfId="0" applyFont="1" applyAlignment="1" applyProtection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9"/>
  <sheetViews>
    <sheetView showGridLines="0" tabSelected="1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ht="11.25">
      <c r="A1" s="12" t="s">
        <v>0</v>
      </c>
      <c r="AZ1" s="12" t="s">
        <v>1</v>
      </c>
      <c r="BA1" s="12" t="s">
        <v>2</v>
      </c>
      <c r="BB1" s="12" t="s">
        <v>3</v>
      </c>
      <c r="BT1" s="12" t="s">
        <v>4</v>
      </c>
      <c r="BU1" s="12" t="s">
        <v>4</v>
      </c>
      <c r="BV1" s="12" t="s">
        <v>5</v>
      </c>
    </row>
    <row r="2" spans="1:74" ht="36.950000000000003" customHeight="1">
      <c r="AR2" s="228"/>
      <c r="AS2" s="228"/>
      <c r="AT2" s="228"/>
      <c r="AU2" s="228"/>
      <c r="AV2" s="228"/>
      <c r="AW2" s="228"/>
      <c r="AX2" s="228"/>
      <c r="AY2" s="228"/>
      <c r="AZ2" s="228"/>
      <c r="BA2" s="228"/>
      <c r="BB2" s="228"/>
      <c r="BC2" s="228"/>
      <c r="BD2" s="228"/>
      <c r="BE2" s="228"/>
      <c r="BS2" s="13" t="s">
        <v>6</v>
      </c>
      <c r="BT2" s="13" t="s">
        <v>7</v>
      </c>
    </row>
    <row r="3" spans="1:74" ht="6.95" customHeight="1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>
      <c r="B4" s="17"/>
      <c r="C4" s="18"/>
      <c r="D4" s="19" t="s">
        <v>8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6"/>
      <c r="AS4" s="20" t="s">
        <v>9</v>
      </c>
      <c r="BE4" s="21" t="s">
        <v>10</v>
      </c>
      <c r="BS4" s="13" t="s">
        <v>6</v>
      </c>
    </row>
    <row r="5" spans="1:74" ht="12" customHeight="1">
      <c r="B5" s="17"/>
      <c r="C5" s="18"/>
      <c r="D5" s="22" t="s">
        <v>11</v>
      </c>
      <c r="E5" s="18"/>
      <c r="F5" s="18"/>
      <c r="G5" s="18"/>
      <c r="H5" s="18"/>
      <c r="I5" s="18"/>
      <c r="J5" s="18"/>
      <c r="K5" s="240" t="s">
        <v>12</v>
      </c>
      <c r="L5" s="241"/>
      <c r="M5" s="241"/>
      <c r="N5" s="241"/>
      <c r="O5" s="241"/>
      <c r="P5" s="241"/>
      <c r="Q5" s="241"/>
      <c r="R5" s="241"/>
      <c r="S5" s="241"/>
      <c r="T5" s="241"/>
      <c r="U5" s="241"/>
      <c r="V5" s="241"/>
      <c r="W5" s="241"/>
      <c r="X5" s="241"/>
      <c r="Y5" s="241"/>
      <c r="Z5" s="241"/>
      <c r="AA5" s="241"/>
      <c r="AB5" s="241"/>
      <c r="AC5" s="241"/>
      <c r="AD5" s="241"/>
      <c r="AE5" s="241"/>
      <c r="AF5" s="241"/>
      <c r="AG5" s="241"/>
      <c r="AH5" s="241"/>
      <c r="AI5" s="241"/>
      <c r="AJ5" s="241"/>
      <c r="AK5" s="241"/>
      <c r="AL5" s="241"/>
      <c r="AM5" s="241"/>
      <c r="AN5" s="241"/>
      <c r="AO5" s="241"/>
      <c r="AP5" s="18"/>
      <c r="AQ5" s="18"/>
      <c r="AR5" s="16"/>
      <c r="BE5" s="219" t="s">
        <v>13</v>
      </c>
      <c r="BS5" s="13" t="s">
        <v>6</v>
      </c>
    </row>
    <row r="6" spans="1:74" ht="36.950000000000003" customHeight="1">
      <c r="B6" s="17"/>
      <c r="C6" s="18"/>
      <c r="D6" s="24" t="s">
        <v>14</v>
      </c>
      <c r="E6" s="18"/>
      <c r="F6" s="18"/>
      <c r="G6" s="18"/>
      <c r="H6" s="18"/>
      <c r="I6" s="18"/>
      <c r="J6" s="18"/>
      <c r="K6" s="242" t="s">
        <v>15</v>
      </c>
      <c r="L6" s="241"/>
      <c r="M6" s="241"/>
      <c r="N6" s="241"/>
      <c r="O6" s="241"/>
      <c r="P6" s="241"/>
      <c r="Q6" s="241"/>
      <c r="R6" s="241"/>
      <c r="S6" s="241"/>
      <c r="T6" s="241"/>
      <c r="U6" s="241"/>
      <c r="V6" s="241"/>
      <c r="W6" s="241"/>
      <c r="X6" s="241"/>
      <c r="Y6" s="241"/>
      <c r="Z6" s="241"/>
      <c r="AA6" s="241"/>
      <c r="AB6" s="241"/>
      <c r="AC6" s="241"/>
      <c r="AD6" s="241"/>
      <c r="AE6" s="241"/>
      <c r="AF6" s="241"/>
      <c r="AG6" s="241"/>
      <c r="AH6" s="241"/>
      <c r="AI6" s="241"/>
      <c r="AJ6" s="241"/>
      <c r="AK6" s="241"/>
      <c r="AL6" s="241"/>
      <c r="AM6" s="241"/>
      <c r="AN6" s="241"/>
      <c r="AO6" s="241"/>
      <c r="AP6" s="18"/>
      <c r="AQ6" s="18"/>
      <c r="AR6" s="16"/>
      <c r="BE6" s="220"/>
      <c r="BS6" s="13" t="s">
        <v>6</v>
      </c>
    </row>
    <row r="7" spans="1:74" ht="12" customHeight="1">
      <c r="B7" s="17"/>
      <c r="C7" s="18"/>
      <c r="D7" s="25" t="s">
        <v>16</v>
      </c>
      <c r="E7" s="18"/>
      <c r="F7" s="18"/>
      <c r="G7" s="18"/>
      <c r="H7" s="18"/>
      <c r="I7" s="18"/>
      <c r="J7" s="18"/>
      <c r="K7" s="23" t="s">
        <v>1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25" t="s">
        <v>17</v>
      </c>
      <c r="AL7" s="18"/>
      <c r="AM7" s="18"/>
      <c r="AN7" s="23" t="s">
        <v>1</v>
      </c>
      <c r="AO7" s="18"/>
      <c r="AP7" s="18"/>
      <c r="AQ7" s="18"/>
      <c r="AR7" s="16"/>
      <c r="BE7" s="220"/>
      <c r="BS7" s="13" t="s">
        <v>6</v>
      </c>
    </row>
    <row r="8" spans="1:74" ht="12" customHeight="1">
      <c r="B8" s="17"/>
      <c r="C8" s="18"/>
      <c r="D8" s="25" t="s">
        <v>18</v>
      </c>
      <c r="E8" s="18"/>
      <c r="F8" s="18"/>
      <c r="G8" s="18"/>
      <c r="H8" s="18"/>
      <c r="I8" s="18"/>
      <c r="J8" s="18"/>
      <c r="K8" s="23" t="s">
        <v>19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5" t="s">
        <v>20</v>
      </c>
      <c r="AL8" s="18"/>
      <c r="AM8" s="18"/>
      <c r="AN8" s="26" t="s">
        <v>21</v>
      </c>
      <c r="AO8" s="18"/>
      <c r="AP8" s="18"/>
      <c r="AQ8" s="18"/>
      <c r="AR8" s="16"/>
      <c r="BE8" s="220"/>
      <c r="BS8" s="13" t="s">
        <v>6</v>
      </c>
    </row>
    <row r="9" spans="1:74" ht="14.45" customHeight="1"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6"/>
      <c r="BE9" s="220"/>
      <c r="BS9" s="13" t="s">
        <v>6</v>
      </c>
    </row>
    <row r="10" spans="1:74" ht="12" customHeight="1">
      <c r="B10" s="17"/>
      <c r="C10" s="18"/>
      <c r="D10" s="25" t="s">
        <v>22</v>
      </c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25" t="s">
        <v>23</v>
      </c>
      <c r="AL10" s="18"/>
      <c r="AM10" s="18"/>
      <c r="AN10" s="23" t="s">
        <v>1</v>
      </c>
      <c r="AO10" s="18"/>
      <c r="AP10" s="18"/>
      <c r="AQ10" s="18"/>
      <c r="AR10" s="16"/>
      <c r="BE10" s="220"/>
      <c r="BS10" s="13" t="s">
        <v>6</v>
      </c>
    </row>
    <row r="11" spans="1:74" ht="18.399999999999999" customHeight="1">
      <c r="B11" s="17"/>
      <c r="C11" s="18"/>
      <c r="D11" s="18"/>
      <c r="E11" s="23" t="s">
        <v>24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25" t="s">
        <v>25</v>
      </c>
      <c r="AL11" s="18"/>
      <c r="AM11" s="18"/>
      <c r="AN11" s="23" t="s">
        <v>1</v>
      </c>
      <c r="AO11" s="18"/>
      <c r="AP11" s="18"/>
      <c r="AQ11" s="18"/>
      <c r="AR11" s="16"/>
      <c r="BE11" s="220"/>
      <c r="BS11" s="13" t="s">
        <v>6</v>
      </c>
    </row>
    <row r="12" spans="1:74" ht="6.9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6"/>
      <c r="BE12" s="220"/>
      <c r="BS12" s="13" t="s">
        <v>6</v>
      </c>
    </row>
    <row r="13" spans="1:74" ht="12" customHeight="1">
      <c r="B13" s="17"/>
      <c r="C13" s="18"/>
      <c r="D13" s="25" t="s">
        <v>26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25" t="s">
        <v>23</v>
      </c>
      <c r="AL13" s="18"/>
      <c r="AM13" s="18"/>
      <c r="AN13" s="27" t="s">
        <v>27</v>
      </c>
      <c r="AO13" s="18"/>
      <c r="AP13" s="18"/>
      <c r="AQ13" s="18"/>
      <c r="AR13" s="16"/>
      <c r="BE13" s="220"/>
      <c r="BS13" s="13" t="s">
        <v>6</v>
      </c>
    </row>
    <row r="14" spans="1:74" ht="12.75">
      <c r="B14" s="17"/>
      <c r="C14" s="18"/>
      <c r="D14" s="18"/>
      <c r="E14" s="243" t="s">
        <v>27</v>
      </c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4"/>
      <c r="AG14" s="244"/>
      <c r="AH14" s="244"/>
      <c r="AI14" s="244"/>
      <c r="AJ14" s="244"/>
      <c r="AK14" s="25" t="s">
        <v>25</v>
      </c>
      <c r="AL14" s="18"/>
      <c r="AM14" s="18"/>
      <c r="AN14" s="27" t="s">
        <v>27</v>
      </c>
      <c r="AO14" s="18"/>
      <c r="AP14" s="18"/>
      <c r="AQ14" s="18"/>
      <c r="AR14" s="16"/>
      <c r="BE14" s="220"/>
      <c r="BS14" s="13" t="s">
        <v>6</v>
      </c>
    </row>
    <row r="15" spans="1:74" ht="6.95" customHeight="1"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6"/>
      <c r="BE15" s="220"/>
      <c r="BS15" s="13" t="s">
        <v>4</v>
      </c>
    </row>
    <row r="16" spans="1:74" ht="12" customHeight="1">
      <c r="B16" s="17"/>
      <c r="C16" s="18"/>
      <c r="D16" s="25" t="s">
        <v>28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25" t="s">
        <v>23</v>
      </c>
      <c r="AL16" s="18"/>
      <c r="AM16" s="18"/>
      <c r="AN16" s="23" t="s">
        <v>1</v>
      </c>
      <c r="AO16" s="18"/>
      <c r="AP16" s="18"/>
      <c r="AQ16" s="18"/>
      <c r="AR16" s="16"/>
      <c r="BE16" s="220"/>
      <c r="BS16" s="13" t="s">
        <v>4</v>
      </c>
    </row>
    <row r="17" spans="2:71" ht="18.399999999999999" customHeight="1">
      <c r="B17" s="17"/>
      <c r="C17" s="18"/>
      <c r="D17" s="18"/>
      <c r="E17" s="23" t="s">
        <v>29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25" t="s">
        <v>25</v>
      </c>
      <c r="AL17" s="18"/>
      <c r="AM17" s="18"/>
      <c r="AN17" s="23" t="s">
        <v>1</v>
      </c>
      <c r="AO17" s="18"/>
      <c r="AP17" s="18"/>
      <c r="AQ17" s="18"/>
      <c r="AR17" s="16"/>
      <c r="BE17" s="220"/>
      <c r="BS17" s="13" t="s">
        <v>30</v>
      </c>
    </row>
    <row r="18" spans="2:71" ht="6.95" customHeight="1"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6"/>
      <c r="BE18" s="220"/>
      <c r="BS18" s="13" t="s">
        <v>31</v>
      </c>
    </row>
    <row r="19" spans="2:71" ht="12" customHeight="1">
      <c r="B19" s="17"/>
      <c r="C19" s="18"/>
      <c r="D19" s="25" t="s">
        <v>32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25" t="s">
        <v>23</v>
      </c>
      <c r="AL19" s="18"/>
      <c r="AM19" s="18"/>
      <c r="AN19" s="23" t="s">
        <v>1</v>
      </c>
      <c r="AO19" s="18"/>
      <c r="AP19" s="18"/>
      <c r="AQ19" s="18"/>
      <c r="AR19" s="16"/>
      <c r="BE19" s="220"/>
      <c r="BS19" s="13" t="s">
        <v>31</v>
      </c>
    </row>
    <row r="20" spans="2:71" ht="18.399999999999999" customHeight="1">
      <c r="B20" s="17"/>
      <c r="C20" s="18"/>
      <c r="D20" s="18"/>
      <c r="E20" s="23" t="s">
        <v>29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25" t="s">
        <v>25</v>
      </c>
      <c r="AL20" s="18"/>
      <c r="AM20" s="18"/>
      <c r="AN20" s="23" t="s">
        <v>1</v>
      </c>
      <c r="AO20" s="18"/>
      <c r="AP20" s="18"/>
      <c r="AQ20" s="18"/>
      <c r="AR20" s="16"/>
      <c r="BE20" s="220"/>
      <c r="BS20" s="13" t="s">
        <v>30</v>
      </c>
    </row>
    <row r="21" spans="2:71" ht="6.95" customHeight="1"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6"/>
      <c r="BE21" s="220"/>
    </row>
    <row r="22" spans="2:71" ht="12" customHeight="1">
      <c r="B22" s="17"/>
      <c r="C22" s="18"/>
      <c r="D22" s="25" t="s">
        <v>33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6"/>
      <c r="BE22" s="220"/>
    </row>
    <row r="23" spans="2:71" ht="16.5" customHeight="1">
      <c r="B23" s="17"/>
      <c r="C23" s="18"/>
      <c r="D23" s="18"/>
      <c r="E23" s="245" t="s">
        <v>1</v>
      </c>
      <c r="F23" s="245"/>
      <c r="G23" s="245"/>
      <c r="H23" s="245"/>
      <c r="I23" s="245"/>
      <c r="J23" s="245"/>
      <c r="K23" s="245"/>
      <c r="L23" s="245"/>
      <c r="M23" s="245"/>
      <c r="N23" s="245"/>
      <c r="O23" s="245"/>
      <c r="P23" s="245"/>
      <c r="Q23" s="245"/>
      <c r="R23" s="245"/>
      <c r="S23" s="245"/>
      <c r="T23" s="245"/>
      <c r="U23" s="245"/>
      <c r="V23" s="245"/>
      <c r="W23" s="245"/>
      <c r="X23" s="245"/>
      <c r="Y23" s="245"/>
      <c r="Z23" s="245"/>
      <c r="AA23" s="245"/>
      <c r="AB23" s="245"/>
      <c r="AC23" s="245"/>
      <c r="AD23" s="245"/>
      <c r="AE23" s="245"/>
      <c r="AF23" s="245"/>
      <c r="AG23" s="245"/>
      <c r="AH23" s="245"/>
      <c r="AI23" s="245"/>
      <c r="AJ23" s="245"/>
      <c r="AK23" s="245"/>
      <c r="AL23" s="245"/>
      <c r="AM23" s="245"/>
      <c r="AN23" s="245"/>
      <c r="AO23" s="18"/>
      <c r="AP23" s="18"/>
      <c r="AQ23" s="18"/>
      <c r="AR23" s="16"/>
      <c r="BE23" s="220"/>
    </row>
    <row r="24" spans="2:71" ht="6.95" customHeight="1"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6"/>
      <c r="BE24" s="220"/>
    </row>
    <row r="25" spans="2:71" ht="6.95" customHeight="1">
      <c r="B25" s="17"/>
      <c r="C25" s="1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18"/>
      <c r="AQ25" s="18"/>
      <c r="AR25" s="16"/>
      <c r="BE25" s="220"/>
    </row>
    <row r="26" spans="2:71" s="1" customFormat="1" ht="25.9" customHeight="1">
      <c r="B26" s="30"/>
      <c r="C26" s="31"/>
      <c r="D26" s="32" t="s">
        <v>34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222">
        <f>ROUND(AG94,2)</f>
        <v>0</v>
      </c>
      <c r="AL26" s="223"/>
      <c r="AM26" s="223"/>
      <c r="AN26" s="223"/>
      <c r="AO26" s="223"/>
      <c r="AP26" s="31"/>
      <c r="AQ26" s="31"/>
      <c r="AR26" s="34"/>
      <c r="BE26" s="220"/>
    </row>
    <row r="27" spans="2:71" s="1" customFormat="1" ht="6.95" customHeight="1">
      <c r="B27" s="30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4"/>
      <c r="BE27" s="220"/>
    </row>
    <row r="28" spans="2:71" s="1" customFormat="1" ht="12.75">
      <c r="B28" s="30"/>
      <c r="C28" s="31"/>
      <c r="D28" s="31"/>
      <c r="E28" s="31"/>
      <c r="F28" s="31"/>
      <c r="G28" s="31"/>
      <c r="H28" s="31"/>
      <c r="I28" s="31"/>
      <c r="J28" s="31"/>
      <c r="K28" s="31"/>
      <c r="L28" s="246" t="s">
        <v>35</v>
      </c>
      <c r="M28" s="246"/>
      <c r="N28" s="246"/>
      <c r="O28" s="246"/>
      <c r="P28" s="246"/>
      <c r="Q28" s="31"/>
      <c r="R28" s="31"/>
      <c r="S28" s="31"/>
      <c r="T28" s="31"/>
      <c r="U28" s="31"/>
      <c r="V28" s="31"/>
      <c r="W28" s="246" t="s">
        <v>36</v>
      </c>
      <c r="X28" s="246"/>
      <c r="Y28" s="246"/>
      <c r="Z28" s="246"/>
      <c r="AA28" s="246"/>
      <c r="AB28" s="246"/>
      <c r="AC28" s="246"/>
      <c r="AD28" s="246"/>
      <c r="AE28" s="246"/>
      <c r="AF28" s="31"/>
      <c r="AG28" s="31"/>
      <c r="AH28" s="31"/>
      <c r="AI28" s="31"/>
      <c r="AJ28" s="31"/>
      <c r="AK28" s="246" t="s">
        <v>37</v>
      </c>
      <c r="AL28" s="246"/>
      <c r="AM28" s="246"/>
      <c r="AN28" s="246"/>
      <c r="AO28" s="246"/>
      <c r="AP28" s="31"/>
      <c r="AQ28" s="31"/>
      <c r="AR28" s="34"/>
      <c r="BE28" s="220"/>
    </row>
    <row r="29" spans="2:71" s="2" customFormat="1" ht="14.45" customHeight="1">
      <c r="B29" s="35"/>
      <c r="C29" s="36"/>
      <c r="D29" s="25" t="s">
        <v>38</v>
      </c>
      <c r="E29" s="36"/>
      <c r="F29" s="25" t="s">
        <v>39</v>
      </c>
      <c r="G29" s="36"/>
      <c r="H29" s="36"/>
      <c r="I29" s="36"/>
      <c r="J29" s="36"/>
      <c r="K29" s="36"/>
      <c r="L29" s="247">
        <v>0.2</v>
      </c>
      <c r="M29" s="218"/>
      <c r="N29" s="218"/>
      <c r="O29" s="218"/>
      <c r="P29" s="218"/>
      <c r="Q29" s="36"/>
      <c r="R29" s="36"/>
      <c r="S29" s="36"/>
      <c r="T29" s="36"/>
      <c r="U29" s="36"/>
      <c r="V29" s="36"/>
      <c r="W29" s="217">
        <f>ROUND(AZ94, 2)</f>
        <v>0</v>
      </c>
      <c r="X29" s="218"/>
      <c r="Y29" s="218"/>
      <c r="Z29" s="218"/>
      <c r="AA29" s="218"/>
      <c r="AB29" s="218"/>
      <c r="AC29" s="218"/>
      <c r="AD29" s="218"/>
      <c r="AE29" s="218"/>
      <c r="AF29" s="36"/>
      <c r="AG29" s="36"/>
      <c r="AH29" s="36"/>
      <c r="AI29" s="36"/>
      <c r="AJ29" s="36"/>
      <c r="AK29" s="217">
        <f>ROUND(AV94, 2)</f>
        <v>0</v>
      </c>
      <c r="AL29" s="218"/>
      <c r="AM29" s="218"/>
      <c r="AN29" s="218"/>
      <c r="AO29" s="218"/>
      <c r="AP29" s="36"/>
      <c r="AQ29" s="36"/>
      <c r="AR29" s="37"/>
      <c r="BE29" s="221"/>
    </row>
    <row r="30" spans="2:71" s="2" customFormat="1" ht="14.45" customHeight="1">
      <c r="B30" s="35"/>
      <c r="C30" s="36"/>
      <c r="D30" s="36"/>
      <c r="E30" s="36"/>
      <c r="F30" s="25" t="s">
        <v>40</v>
      </c>
      <c r="G30" s="36"/>
      <c r="H30" s="36"/>
      <c r="I30" s="36"/>
      <c r="J30" s="36"/>
      <c r="K30" s="36"/>
      <c r="L30" s="247">
        <v>0.2</v>
      </c>
      <c r="M30" s="218"/>
      <c r="N30" s="218"/>
      <c r="O30" s="218"/>
      <c r="P30" s="218"/>
      <c r="Q30" s="36"/>
      <c r="R30" s="36"/>
      <c r="S30" s="36"/>
      <c r="T30" s="36"/>
      <c r="U30" s="36"/>
      <c r="V30" s="36"/>
      <c r="W30" s="217">
        <f>ROUND(BA94, 2)</f>
        <v>0</v>
      </c>
      <c r="X30" s="218"/>
      <c r="Y30" s="218"/>
      <c r="Z30" s="218"/>
      <c r="AA30" s="218"/>
      <c r="AB30" s="218"/>
      <c r="AC30" s="218"/>
      <c r="AD30" s="218"/>
      <c r="AE30" s="218"/>
      <c r="AF30" s="36"/>
      <c r="AG30" s="36"/>
      <c r="AH30" s="36"/>
      <c r="AI30" s="36"/>
      <c r="AJ30" s="36"/>
      <c r="AK30" s="217">
        <f>ROUND(AW94, 2)</f>
        <v>0</v>
      </c>
      <c r="AL30" s="218"/>
      <c r="AM30" s="218"/>
      <c r="AN30" s="218"/>
      <c r="AO30" s="218"/>
      <c r="AP30" s="36"/>
      <c r="AQ30" s="36"/>
      <c r="AR30" s="37"/>
      <c r="BE30" s="221"/>
    </row>
    <row r="31" spans="2:71" s="2" customFormat="1" ht="14.45" hidden="1" customHeight="1">
      <c r="B31" s="35"/>
      <c r="C31" s="36"/>
      <c r="D31" s="36"/>
      <c r="E31" s="36"/>
      <c r="F31" s="25" t="s">
        <v>41</v>
      </c>
      <c r="G31" s="36"/>
      <c r="H31" s="36"/>
      <c r="I31" s="36"/>
      <c r="J31" s="36"/>
      <c r="K31" s="36"/>
      <c r="L31" s="247">
        <v>0.2</v>
      </c>
      <c r="M31" s="218"/>
      <c r="N31" s="218"/>
      <c r="O31" s="218"/>
      <c r="P31" s="218"/>
      <c r="Q31" s="36"/>
      <c r="R31" s="36"/>
      <c r="S31" s="36"/>
      <c r="T31" s="36"/>
      <c r="U31" s="36"/>
      <c r="V31" s="36"/>
      <c r="W31" s="217">
        <f>ROUND(BB94, 2)</f>
        <v>0</v>
      </c>
      <c r="X31" s="218"/>
      <c r="Y31" s="218"/>
      <c r="Z31" s="218"/>
      <c r="AA31" s="218"/>
      <c r="AB31" s="218"/>
      <c r="AC31" s="218"/>
      <c r="AD31" s="218"/>
      <c r="AE31" s="218"/>
      <c r="AF31" s="36"/>
      <c r="AG31" s="36"/>
      <c r="AH31" s="36"/>
      <c r="AI31" s="36"/>
      <c r="AJ31" s="36"/>
      <c r="AK31" s="217">
        <v>0</v>
      </c>
      <c r="AL31" s="218"/>
      <c r="AM31" s="218"/>
      <c r="AN31" s="218"/>
      <c r="AO31" s="218"/>
      <c r="AP31" s="36"/>
      <c r="AQ31" s="36"/>
      <c r="AR31" s="37"/>
      <c r="BE31" s="221"/>
    </row>
    <row r="32" spans="2:71" s="2" customFormat="1" ht="14.45" hidden="1" customHeight="1">
      <c r="B32" s="35"/>
      <c r="C32" s="36"/>
      <c r="D32" s="36"/>
      <c r="E32" s="36"/>
      <c r="F32" s="25" t="s">
        <v>42</v>
      </c>
      <c r="G32" s="36"/>
      <c r="H32" s="36"/>
      <c r="I32" s="36"/>
      <c r="J32" s="36"/>
      <c r="K32" s="36"/>
      <c r="L32" s="247">
        <v>0.2</v>
      </c>
      <c r="M32" s="218"/>
      <c r="N32" s="218"/>
      <c r="O32" s="218"/>
      <c r="P32" s="218"/>
      <c r="Q32" s="36"/>
      <c r="R32" s="36"/>
      <c r="S32" s="36"/>
      <c r="T32" s="36"/>
      <c r="U32" s="36"/>
      <c r="V32" s="36"/>
      <c r="W32" s="217">
        <f>ROUND(BC94, 2)</f>
        <v>0</v>
      </c>
      <c r="X32" s="218"/>
      <c r="Y32" s="218"/>
      <c r="Z32" s="218"/>
      <c r="AA32" s="218"/>
      <c r="AB32" s="218"/>
      <c r="AC32" s="218"/>
      <c r="AD32" s="218"/>
      <c r="AE32" s="218"/>
      <c r="AF32" s="36"/>
      <c r="AG32" s="36"/>
      <c r="AH32" s="36"/>
      <c r="AI32" s="36"/>
      <c r="AJ32" s="36"/>
      <c r="AK32" s="217">
        <v>0</v>
      </c>
      <c r="AL32" s="218"/>
      <c r="AM32" s="218"/>
      <c r="AN32" s="218"/>
      <c r="AO32" s="218"/>
      <c r="AP32" s="36"/>
      <c r="AQ32" s="36"/>
      <c r="AR32" s="37"/>
      <c r="BE32" s="221"/>
    </row>
    <row r="33" spans="2:57" s="2" customFormat="1" ht="14.45" hidden="1" customHeight="1">
      <c r="B33" s="35"/>
      <c r="C33" s="36"/>
      <c r="D33" s="36"/>
      <c r="E33" s="36"/>
      <c r="F33" s="25" t="s">
        <v>43</v>
      </c>
      <c r="G33" s="36"/>
      <c r="H33" s="36"/>
      <c r="I33" s="36"/>
      <c r="J33" s="36"/>
      <c r="K33" s="36"/>
      <c r="L33" s="247">
        <v>0</v>
      </c>
      <c r="M33" s="218"/>
      <c r="N33" s="218"/>
      <c r="O33" s="218"/>
      <c r="P33" s="218"/>
      <c r="Q33" s="36"/>
      <c r="R33" s="36"/>
      <c r="S33" s="36"/>
      <c r="T33" s="36"/>
      <c r="U33" s="36"/>
      <c r="V33" s="36"/>
      <c r="W33" s="217">
        <f>ROUND(BD94, 2)</f>
        <v>0</v>
      </c>
      <c r="X33" s="218"/>
      <c r="Y33" s="218"/>
      <c r="Z33" s="218"/>
      <c r="AA33" s="218"/>
      <c r="AB33" s="218"/>
      <c r="AC33" s="218"/>
      <c r="AD33" s="218"/>
      <c r="AE33" s="218"/>
      <c r="AF33" s="36"/>
      <c r="AG33" s="36"/>
      <c r="AH33" s="36"/>
      <c r="AI33" s="36"/>
      <c r="AJ33" s="36"/>
      <c r="AK33" s="217">
        <v>0</v>
      </c>
      <c r="AL33" s="218"/>
      <c r="AM33" s="218"/>
      <c r="AN33" s="218"/>
      <c r="AO33" s="218"/>
      <c r="AP33" s="36"/>
      <c r="AQ33" s="36"/>
      <c r="AR33" s="37"/>
      <c r="BE33" s="221"/>
    </row>
    <row r="34" spans="2:57" s="1" customFormat="1" ht="6.95" customHeight="1"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4"/>
      <c r="BE34" s="220"/>
    </row>
    <row r="35" spans="2:57" s="1" customFormat="1" ht="25.9" customHeight="1">
      <c r="B35" s="30"/>
      <c r="C35" s="38"/>
      <c r="D35" s="39" t="s">
        <v>44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45</v>
      </c>
      <c r="U35" s="40"/>
      <c r="V35" s="40"/>
      <c r="W35" s="40"/>
      <c r="X35" s="224" t="s">
        <v>46</v>
      </c>
      <c r="Y35" s="225"/>
      <c r="Z35" s="225"/>
      <c r="AA35" s="225"/>
      <c r="AB35" s="225"/>
      <c r="AC35" s="40"/>
      <c r="AD35" s="40"/>
      <c r="AE35" s="40"/>
      <c r="AF35" s="40"/>
      <c r="AG35" s="40"/>
      <c r="AH35" s="40"/>
      <c r="AI35" s="40"/>
      <c r="AJ35" s="40"/>
      <c r="AK35" s="226">
        <f>SUM(AK26:AK33)</f>
        <v>0</v>
      </c>
      <c r="AL35" s="225"/>
      <c r="AM35" s="225"/>
      <c r="AN35" s="225"/>
      <c r="AO35" s="227"/>
      <c r="AP35" s="38"/>
      <c r="AQ35" s="38"/>
      <c r="AR35" s="34"/>
    </row>
    <row r="36" spans="2:57" s="1" customFormat="1" ht="6.95" customHeight="1">
      <c r="B36" s="3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4"/>
    </row>
    <row r="37" spans="2:57" s="1" customFormat="1" ht="14.45" customHeight="1">
      <c r="B37" s="30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4"/>
    </row>
    <row r="38" spans="2:57" ht="14.45" customHeight="1"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6"/>
    </row>
    <row r="39" spans="2:57" ht="14.45" customHeight="1"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6"/>
    </row>
    <row r="40" spans="2:57" ht="14.45" customHeight="1"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6"/>
    </row>
    <row r="41" spans="2:57" ht="14.45" customHeight="1"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6"/>
    </row>
    <row r="42" spans="2:57" ht="14.45" customHeight="1"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6"/>
    </row>
    <row r="43" spans="2:57" ht="14.45" customHeight="1"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6"/>
    </row>
    <row r="44" spans="2:57" ht="14.45" customHeight="1"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6"/>
    </row>
    <row r="45" spans="2:57" ht="14.45" customHeight="1"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6"/>
    </row>
    <row r="46" spans="2:57" ht="14.45" customHeight="1"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6"/>
    </row>
    <row r="47" spans="2:57" ht="14.45" customHeight="1"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6"/>
    </row>
    <row r="48" spans="2:57" ht="14.45" customHeight="1"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6"/>
    </row>
    <row r="49" spans="2:44" s="1" customFormat="1" ht="14.45" customHeight="1">
      <c r="B49" s="30"/>
      <c r="C49" s="31"/>
      <c r="D49" s="42" t="s">
        <v>47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48</v>
      </c>
      <c r="AI49" s="43"/>
      <c r="AJ49" s="43"/>
      <c r="AK49" s="43"/>
      <c r="AL49" s="43"/>
      <c r="AM49" s="43"/>
      <c r="AN49" s="43"/>
      <c r="AO49" s="43"/>
      <c r="AP49" s="31"/>
      <c r="AQ49" s="31"/>
      <c r="AR49" s="34"/>
    </row>
    <row r="50" spans="2:44" ht="11.25"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6"/>
    </row>
    <row r="51" spans="2:44" ht="11.25"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6"/>
    </row>
    <row r="52" spans="2:44" ht="11.25"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6"/>
    </row>
    <row r="53" spans="2:44" ht="11.25"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6"/>
    </row>
    <row r="54" spans="2:44" ht="11.25"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6"/>
    </row>
    <row r="55" spans="2:44" ht="11.25"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6"/>
    </row>
    <row r="56" spans="2:44" ht="11.25"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6"/>
    </row>
    <row r="57" spans="2:44" ht="11.25"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6"/>
    </row>
    <row r="58" spans="2:44" ht="11.25"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6"/>
    </row>
    <row r="59" spans="2:44" ht="11.25"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6"/>
    </row>
    <row r="60" spans="2:44" s="1" customFormat="1" ht="12.75">
      <c r="B60" s="30"/>
      <c r="C60" s="31"/>
      <c r="D60" s="44" t="s">
        <v>49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4" t="s">
        <v>50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4" t="s">
        <v>49</v>
      </c>
      <c r="AI60" s="33"/>
      <c r="AJ60" s="33"/>
      <c r="AK60" s="33"/>
      <c r="AL60" s="33"/>
      <c r="AM60" s="44" t="s">
        <v>50</v>
      </c>
      <c r="AN60" s="33"/>
      <c r="AO60" s="33"/>
      <c r="AP60" s="31"/>
      <c r="AQ60" s="31"/>
      <c r="AR60" s="34"/>
    </row>
    <row r="61" spans="2:44" ht="11.25"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6"/>
    </row>
    <row r="62" spans="2:44" ht="11.25"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6"/>
    </row>
    <row r="63" spans="2:44" ht="11.25"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6"/>
    </row>
    <row r="64" spans="2:44" s="1" customFormat="1" ht="12.75">
      <c r="B64" s="30"/>
      <c r="C64" s="31"/>
      <c r="D64" s="42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2" t="s">
        <v>52</v>
      </c>
      <c r="AI64" s="43"/>
      <c r="AJ64" s="43"/>
      <c r="AK64" s="43"/>
      <c r="AL64" s="43"/>
      <c r="AM64" s="43"/>
      <c r="AN64" s="43"/>
      <c r="AO64" s="43"/>
      <c r="AP64" s="31"/>
      <c r="AQ64" s="31"/>
      <c r="AR64" s="34"/>
    </row>
    <row r="65" spans="2:44" ht="11.25"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6"/>
    </row>
    <row r="66" spans="2:44" ht="11.25"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6"/>
    </row>
    <row r="67" spans="2:44" ht="11.25"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6"/>
    </row>
    <row r="68" spans="2:44" ht="11.25"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6"/>
    </row>
    <row r="69" spans="2:44" ht="11.25"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6"/>
    </row>
    <row r="70" spans="2:44" ht="11.25"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6"/>
    </row>
    <row r="71" spans="2:44" ht="11.25"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6"/>
    </row>
    <row r="72" spans="2:44" ht="11.25"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6"/>
    </row>
    <row r="73" spans="2:44" ht="11.25"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6"/>
    </row>
    <row r="74" spans="2:44" ht="11.25"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6"/>
    </row>
    <row r="75" spans="2:44" s="1" customFormat="1" ht="12.75">
      <c r="B75" s="30"/>
      <c r="C75" s="31"/>
      <c r="D75" s="44" t="s">
        <v>49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4" t="s">
        <v>50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4" t="s">
        <v>49</v>
      </c>
      <c r="AI75" s="33"/>
      <c r="AJ75" s="33"/>
      <c r="AK75" s="33"/>
      <c r="AL75" s="33"/>
      <c r="AM75" s="44" t="s">
        <v>50</v>
      </c>
      <c r="AN75" s="33"/>
      <c r="AO75" s="33"/>
      <c r="AP75" s="31"/>
      <c r="AQ75" s="31"/>
      <c r="AR75" s="34"/>
    </row>
    <row r="76" spans="2:44" s="1" customFormat="1" ht="11.25"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4"/>
    </row>
    <row r="77" spans="2:44" s="1" customFormat="1" ht="6.95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34"/>
    </row>
    <row r="81" spans="1:91" s="1" customFormat="1" ht="6.95" customHeight="1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34"/>
    </row>
    <row r="82" spans="1:91" s="1" customFormat="1" ht="24.95" customHeight="1">
      <c r="B82" s="30"/>
      <c r="C82" s="19" t="s">
        <v>53</v>
      </c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4"/>
    </row>
    <row r="83" spans="1:91" s="1" customFormat="1" ht="6.95" customHeight="1">
      <c r="B83" s="30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4"/>
    </row>
    <row r="84" spans="1:91" s="3" customFormat="1" ht="12" customHeight="1">
      <c r="B84" s="49"/>
      <c r="C84" s="25" t="s">
        <v>11</v>
      </c>
      <c r="D84" s="50"/>
      <c r="E84" s="50"/>
      <c r="F84" s="50"/>
      <c r="G84" s="50"/>
      <c r="H84" s="50"/>
      <c r="I84" s="50"/>
      <c r="J84" s="50"/>
      <c r="K84" s="50"/>
      <c r="L84" s="50" t="str">
        <f>K5</f>
        <v>13258-1</v>
      </c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1"/>
    </row>
    <row r="85" spans="1:91" s="4" customFormat="1" ht="36.950000000000003" customHeight="1">
      <c r="B85" s="52"/>
      <c r="C85" s="53" t="s">
        <v>14</v>
      </c>
      <c r="D85" s="54"/>
      <c r="E85" s="54"/>
      <c r="F85" s="54"/>
      <c r="G85" s="54"/>
      <c r="H85" s="54"/>
      <c r="I85" s="54"/>
      <c r="J85" s="54"/>
      <c r="K85" s="54"/>
      <c r="L85" s="237" t="str">
        <f>K6</f>
        <v>Zážitkovy bazen - prestavba</v>
      </c>
      <c r="M85" s="238"/>
      <c r="N85" s="238"/>
      <c r="O85" s="238"/>
      <c r="P85" s="238"/>
      <c r="Q85" s="238"/>
      <c r="R85" s="238"/>
      <c r="S85" s="238"/>
      <c r="T85" s="238"/>
      <c r="U85" s="238"/>
      <c r="V85" s="238"/>
      <c r="W85" s="238"/>
      <c r="X85" s="238"/>
      <c r="Y85" s="238"/>
      <c r="Z85" s="238"/>
      <c r="AA85" s="238"/>
      <c r="AB85" s="238"/>
      <c r="AC85" s="238"/>
      <c r="AD85" s="238"/>
      <c r="AE85" s="238"/>
      <c r="AF85" s="238"/>
      <c r="AG85" s="238"/>
      <c r="AH85" s="238"/>
      <c r="AI85" s="238"/>
      <c r="AJ85" s="238"/>
      <c r="AK85" s="238"/>
      <c r="AL85" s="238"/>
      <c r="AM85" s="238"/>
      <c r="AN85" s="238"/>
      <c r="AO85" s="238"/>
      <c r="AP85" s="54"/>
      <c r="AQ85" s="54"/>
      <c r="AR85" s="55"/>
    </row>
    <row r="86" spans="1:91" s="1" customFormat="1" ht="6.95" customHeight="1">
      <c r="B86" s="30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4"/>
    </row>
    <row r="87" spans="1:91" s="1" customFormat="1" ht="12" customHeight="1">
      <c r="B87" s="30"/>
      <c r="C87" s="25" t="s">
        <v>18</v>
      </c>
      <c r="D87" s="31"/>
      <c r="E87" s="31"/>
      <c r="F87" s="31"/>
      <c r="G87" s="31"/>
      <c r="H87" s="31"/>
      <c r="I87" s="31"/>
      <c r="J87" s="31"/>
      <c r="K87" s="31"/>
      <c r="L87" s="56" t="str">
        <f>IF(K8="","",K8)</f>
        <v>Trebišov</v>
      </c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25" t="s">
        <v>20</v>
      </c>
      <c r="AJ87" s="31"/>
      <c r="AK87" s="31"/>
      <c r="AL87" s="31"/>
      <c r="AM87" s="239" t="str">
        <f>IF(AN8= "","",AN8)</f>
        <v>1. 4. 2019</v>
      </c>
      <c r="AN87" s="239"/>
      <c r="AO87" s="31"/>
      <c r="AP87" s="31"/>
      <c r="AQ87" s="31"/>
      <c r="AR87" s="34"/>
    </row>
    <row r="88" spans="1:91" s="1" customFormat="1" ht="6.95" customHeight="1">
      <c r="B88" s="30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4"/>
    </row>
    <row r="89" spans="1:91" s="1" customFormat="1" ht="15.2" customHeight="1">
      <c r="B89" s="30"/>
      <c r="C89" s="25" t="s">
        <v>22</v>
      </c>
      <c r="D89" s="31"/>
      <c r="E89" s="31"/>
      <c r="F89" s="31"/>
      <c r="G89" s="31"/>
      <c r="H89" s="31"/>
      <c r="I89" s="31"/>
      <c r="J89" s="31"/>
      <c r="K89" s="31"/>
      <c r="L89" s="50" t="str">
        <f>IF(E11= "","",E11)</f>
        <v xml:space="preserve">Technické služby mesta Trebišov </v>
      </c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25" t="s">
        <v>28</v>
      </c>
      <c r="AJ89" s="31"/>
      <c r="AK89" s="31"/>
      <c r="AL89" s="31"/>
      <c r="AM89" s="235" t="str">
        <f>IF(E17="","",E17)</f>
        <v xml:space="preserve"> </v>
      </c>
      <c r="AN89" s="236"/>
      <c r="AO89" s="236"/>
      <c r="AP89" s="236"/>
      <c r="AQ89" s="31"/>
      <c r="AR89" s="34"/>
      <c r="AS89" s="229" t="s">
        <v>54</v>
      </c>
      <c r="AT89" s="230"/>
      <c r="AU89" s="58"/>
      <c r="AV89" s="58"/>
      <c r="AW89" s="58"/>
      <c r="AX89" s="58"/>
      <c r="AY89" s="58"/>
      <c r="AZ89" s="58"/>
      <c r="BA89" s="58"/>
      <c r="BB89" s="58"/>
      <c r="BC89" s="58"/>
      <c r="BD89" s="59"/>
    </row>
    <row r="90" spans="1:91" s="1" customFormat="1" ht="15.2" customHeight="1">
      <c r="B90" s="30"/>
      <c r="C90" s="25" t="s">
        <v>26</v>
      </c>
      <c r="D90" s="31"/>
      <c r="E90" s="31"/>
      <c r="F90" s="31"/>
      <c r="G90" s="31"/>
      <c r="H90" s="31"/>
      <c r="I90" s="31"/>
      <c r="J90" s="31"/>
      <c r="K90" s="31"/>
      <c r="L90" s="50" t="str">
        <f>IF(E14= "Vyplň údaj","",E14)</f>
        <v/>
      </c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25" t="s">
        <v>32</v>
      </c>
      <c r="AJ90" s="31"/>
      <c r="AK90" s="31"/>
      <c r="AL90" s="31"/>
      <c r="AM90" s="235" t="str">
        <f>IF(E20="","",E20)</f>
        <v xml:space="preserve"> </v>
      </c>
      <c r="AN90" s="236"/>
      <c r="AO90" s="236"/>
      <c r="AP90" s="236"/>
      <c r="AQ90" s="31"/>
      <c r="AR90" s="34"/>
      <c r="AS90" s="231"/>
      <c r="AT90" s="232"/>
      <c r="AU90" s="60"/>
      <c r="AV90" s="60"/>
      <c r="AW90" s="60"/>
      <c r="AX90" s="60"/>
      <c r="AY90" s="60"/>
      <c r="AZ90" s="60"/>
      <c r="BA90" s="60"/>
      <c r="BB90" s="60"/>
      <c r="BC90" s="60"/>
      <c r="BD90" s="61"/>
    </row>
    <row r="91" spans="1:91" s="1" customFormat="1" ht="10.9" customHeight="1">
      <c r="B91" s="30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4"/>
      <c r="AS91" s="233"/>
      <c r="AT91" s="234"/>
      <c r="AU91" s="62"/>
      <c r="AV91" s="62"/>
      <c r="AW91" s="62"/>
      <c r="AX91" s="62"/>
      <c r="AY91" s="62"/>
      <c r="AZ91" s="62"/>
      <c r="BA91" s="62"/>
      <c r="BB91" s="62"/>
      <c r="BC91" s="62"/>
      <c r="BD91" s="63"/>
    </row>
    <row r="92" spans="1:91" s="1" customFormat="1" ht="29.25" customHeight="1">
      <c r="B92" s="30"/>
      <c r="C92" s="256" t="s">
        <v>55</v>
      </c>
      <c r="D92" s="249"/>
      <c r="E92" s="249"/>
      <c r="F92" s="249"/>
      <c r="G92" s="249"/>
      <c r="H92" s="64"/>
      <c r="I92" s="248" t="s">
        <v>56</v>
      </c>
      <c r="J92" s="249"/>
      <c r="K92" s="249"/>
      <c r="L92" s="249"/>
      <c r="M92" s="249"/>
      <c r="N92" s="249"/>
      <c r="O92" s="249"/>
      <c r="P92" s="249"/>
      <c r="Q92" s="249"/>
      <c r="R92" s="249"/>
      <c r="S92" s="249"/>
      <c r="T92" s="249"/>
      <c r="U92" s="249"/>
      <c r="V92" s="249"/>
      <c r="W92" s="249"/>
      <c r="X92" s="249"/>
      <c r="Y92" s="249"/>
      <c r="Z92" s="249"/>
      <c r="AA92" s="249"/>
      <c r="AB92" s="249"/>
      <c r="AC92" s="249"/>
      <c r="AD92" s="249"/>
      <c r="AE92" s="249"/>
      <c r="AF92" s="249"/>
      <c r="AG92" s="251" t="s">
        <v>57</v>
      </c>
      <c r="AH92" s="249"/>
      <c r="AI92" s="249"/>
      <c r="AJ92" s="249"/>
      <c r="AK92" s="249"/>
      <c r="AL92" s="249"/>
      <c r="AM92" s="249"/>
      <c r="AN92" s="248" t="s">
        <v>58</v>
      </c>
      <c r="AO92" s="249"/>
      <c r="AP92" s="250"/>
      <c r="AQ92" s="65" t="s">
        <v>59</v>
      </c>
      <c r="AR92" s="34"/>
      <c r="AS92" s="66" t="s">
        <v>60</v>
      </c>
      <c r="AT92" s="67" t="s">
        <v>61</v>
      </c>
      <c r="AU92" s="67" t="s">
        <v>62</v>
      </c>
      <c r="AV92" s="67" t="s">
        <v>63</v>
      </c>
      <c r="AW92" s="67" t="s">
        <v>64</v>
      </c>
      <c r="AX92" s="67" t="s">
        <v>65</v>
      </c>
      <c r="AY92" s="67" t="s">
        <v>66</v>
      </c>
      <c r="AZ92" s="67" t="s">
        <v>67</v>
      </c>
      <c r="BA92" s="67" t="s">
        <v>68</v>
      </c>
      <c r="BB92" s="67" t="s">
        <v>69</v>
      </c>
      <c r="BC92" s="67" t="s">
        <v>70</v>
      </c>
      <c r="BD92" s="68" t="s">
        <v>71</v>
      </c>
    </row>
    <row r="93" spans="1:91" s="1" customFormat="1" ht="10.9" customHeight="1">
      <c r="B93" s="30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4"/>
      <c r="AS93" s="69"/>
      <c r="AT93" s="70"/>
      <c r="AU93" s="70"/>
      <c r="AV93" s="70"/>
      <c r="AW93" s="70"/>
      <c r="AX93" s="70"/>
      <c r="AY93" s="70"/>
      <c r="AZ93" s="70"/>
      <c r="BA93" s="70"/>
      <c r="BB93" s="70"/>
      <c r="BC93" s="70"/>
      <c r="BD93" s="71"/>
    </row>
    <row r="94" spans="1:91" s="5" customFormat="1" ht="32.450000000000003" customHeight="1">
      <c r="B94" s="72"/>
      <c r="C94" s="73" t="s">
        <v>72</v>
      </c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254">
        <f>ROUND(SUM(AG95:AG97),2)</f>
        <v>0</v>
      </c>
      <c r="AH94" s="254"/>
      <c r="AI94" s="254"/>
      <c r="AJ94" s="254"/>
      <c r="AK94" s="254"/>
      <c r="AL94" s="254"/>
      <c r="AM94" s="254"/>
      <c r="AN94" s="255">
        <f>SUM(AG94,AT94)</f>
        <v>0</v>
      </c>
      <c r="AO94" s="255"/>
      <c r="AP94" s="255"/>
      <c r="AQ94" s="76" t="s">
        <v>1</v>
      </c>
      <c r="AR94" s="77"/>
      <c r="AS94" s="78">
        <f>ROUND(SUM(AS95:AS97),2)</f>
        <v>0</v>
      </c>
      <c r="AT94" s="79">
        <f>ROUND(SUM(AV94:AW94),2)</f>
        <v>0</v>
      </c>
      <c r="AU94" s="80">
        <f>ROUND(SUM(AU95:AU97),5)</f>
        <v>0</v>
      </c>
      <c r="AV94" s="79">
        <f>ROUND(AZ94*L29,2)</f>
        <v>0</v>
      </c>
      <c r="AW94" s="79">
        <f>ROUND(BA94*L30,2)</f>
        <v>0</v>
      </c>
      <c r="AX94" s="79">
        <f>ROUND(BB94*L29,2)</f>
        <v>0</v>
      </c>
      <c r="AY94" s="79">
        <f>ROUND(BC94*L30,2)</f>
        <v>0</v>
      </c>
      <c r="AZ94" s="79">
        <f>ROUND(SUM(AZ95:AZ97),2)</f>
        <v>0</v>
      </c>
      <c r="BA94" s="79">
        <f>ROUND(SUM(BA95:BA97),2)</f>
        <v>0</v>
      </c>
      <c r="BB94" s="79">
        <f>ROUND(SUM(BB95:BB97),2)</f>
        <v>0</v>
      </c>
      <c r="BC94" s="79">
        <f>ROUND(SUM(BC95:BC97),2)</f>
        <v>0</v>
      </c>
      <c r="BD94" s="81">
        <f>ROUND(SUM(BD95:BD97),2)</f>
        <v>0</v>
      </c>
      <c r="BS94" s="82" t="s">
        <v>73</v>
      </c>
      <c r="BT94" s="82" t="s">
        <v>74</v>
      </c>
      <c r="BU94" s="83" t="s">
        <v>75</v>
      </c>
      <c r="BV94" s="82" t="s">
        <v>76</v>
      </c>
      <c r="BW94" s="82" t="s">
        <v>5</v>
      </c>
      <c r="BX94" s="82" t="s">
        <v>77</v>
      </c>
      <c r="CL94" s="82" t="s">
        <v>1</v>
      </c>
    </row>
    <row r="95" spans="1:91" s="6" customFormat="1" ht="16.5" customHeight="1">
      <c r="A95" s="84" t="s">
        <v>78</v>
      </c>
      <c r="B95" s="85"/>
      <c r="C95" s="86"/>
      <c r="D95" s="257" t="s">
        <v>79</v>
      </c>
      <c r="E95" s="257"/>
      <c r="F95" s="257"/>
      <c r="G95" s="257"/>
      <c r="H95" s="257"/>
      <c r="I95" s="87"/>
      <c r="J95" s="257" t="s">
        <v>80</v>
      </c>
      <c r="K95" s="257"/>
      <c r="L95" s="257"/>
      <c r="M95" s="257"/>
      <c r="N95" s="257"/>
      <c r="O95" s="257"/>
      <c r="P95" s="257"/>
      <c r="Q95" s="257"/>
      <c r="R95" s="257"/>
      <c r="S95" s="257"/>
      <c r="T95" s="257"/>
      <c r="U95" s="257"/>
      <c r="V95" s="257"/>
      <c r="W95" s="257"/>
      <c r="X95" s="257"/>
      <c r="Y95" s="257"/>
      <c r="Z95" s="257"/>
      <c r="AA95" s="257"/>
      <c r="AB95" s="257"/>
      <c r="AC95" s="257"/>
      <c r="AD95" s="257"/>
      <c r="AE95" s="257"/>
      <c r="AF95" s="257"/>
      <c r="AG95" s="252">
        <f>'03 - Stavebné prace, beto...'!J30</f>
        <v>0</v>
      </c>
      <c r="AH95" s="253"/>
      <c r="AI95" s="253"/>
      <c r="AJ95" s="253"/>
      <c r="AK95" s="253"/>
      <c r="AL95" s="253"/>
      <c r="AM95" s="253"/>
      <c r="AN95" s="252">
        <f>SUM(AG95,AT95)</f>
        <v>0</v>
      </c>
      <c r="AO95" s="253"/>
      <c r="AP95" s="253"/>
      <c r="AQ95" s="88" t="s">
        <v>81</v>
      </c>
      <c r="AR95" s="89"/>
      <c r="AS95" s="90">
        <v>0</v>
      </c>
      <c r="AT95" s="91">
        <f>ROUND(SUM(AV95:AW95),2)</f>
        <v>0</v>
      </c>
      <c r="AU95" s="92">
        <f>'03 - Stavebné prace, beto...'!P122</f>
        <v>0</v>
      </c>
      <c r="AV95" s="91">
        <f>'03 - Stavebné prace, beto...'!J33</f>
        <v>0</v>
      </c>
      <c r="AW95" s="91">
        <f>'03 - Stavebné prace, beto...'!J34</f>
        <v>0</v>
      </c>
      <c r="AX95" s="91">
        <f>'03 - Stavebné prace, beto...'!J35</f>
        <v>0</v>
      </c>
      <c r="AY95" s="91">
        <f>'03 - Stavebné prace, beto...'!J36</f>
        <v>0</v>
      </c>
      <c r="AZ95" s="91">
        <f>'03 - Stavebné prace, beto...'!F33</f>
        <v>0</v>
      </c>
      <c r="BA95" s="91">
        <f>'03 - Stavebné prace, beto...'!F34</f>
        <v>0</v>
      </c>
      <c r="BB95" s="91">
        <f>'03 - Stavebné prace, beto...'!F35</f>
        <v>0</v>
      </c>
      <c r="BC95" s="91">
        <f>'03 - Stavebné prace, beto...'!F36</f>
        <v>0</v>
      </c>
      <c r="BD95" s="93">
        <f>'03 - Stavebné prace, beto...'!F37</f>
        <v>0</v>
      </c>
      <c r="BT95" s="94" t="s">
        <v>82</v>
      </c>
      <c r="BV95" s="94" t="s">
        <v>76</v>
      </c>
      <c r="BW95" s="94" t="s">
        <v>83</v>
      </c>
      <c r="BX95" s="94" t="s">
        <v>5</v>
      </c>
      <c r="CL95" s="94" t="s">
        <v>1</v>
      </c>
      <c r="CM95" s="94" t="s">
        <v>74</v>
      </c>
    </row>
    <row r="96" spans="1:91" s="6" customFormat="1" ht="16.5" customHeight="1">
      <c r="A96" s="84" t="s">
        <v>78</v>
      </c>
      <c r="B96" s="85"/>
      <c r="C96" s="86"/>
      <c r="D96" s="257" t="s">
        <v>84</v>
      </c>
      <c r="E96" s="257"/>
      <c r="F96" s="257"/>
      <c r="G96" s="257"/>
      <c r="H96" s="257"/>
      <c r="I96" s="87"/>
      <c r="J96" s="257" t="s">
        <v>85</v>
      </c>
      <c r="K96" s="257"/>
      <c r="L96" s="257"/>
      <c r="M96" s="257"/>
      <c r="N96" s="257"/>
      <c r="O96" s="257"/>
      <c r="P96" s="257"/>
      <c r="Q96" s="257"/>
      <c r="R96" s="257"/>
      <c r="S96" s="257"/>
      <c r="T96" s="257"/>
      <c r="U96" s="257"/>
      <c r="V96" s="257"/>
      <c r="W96" s="257"/>
      <c r="X96" s="257"/>
      <c r="Y96" s="257"/>
      <c r="Z96" s="257"/>
      <c r="AA96" s="257"/>
      <c r="AB96" s="257"/>
      <c r="AC96" s="257"/>
      <c r="AD96" s="257"/>
      <c r="AE96" s="257"/>
      <c r="AF96" s="257"/>
      <c r="AG96" s="252">
        <f>'04 - Odborné prace - tech...'!J30</f>
        <v>0</v>
      </c>
      <c r="AH96" s="253"/>
      <c r="AI96" s="253"/>
      <c r="AJ96" s="253"/>
      <c r="AK96" s="253"/>
      <c r="AL96" s="253"/>
      <c r="AM96" s="253"/>
      <c r="AN96" s="252">
        <f>SUM(AG96,AT96)</f>
        <v>0</v>
      </c>
      <c r="AO96" s="253"/>
      <c r="AP96" s="253"/>
      <c r="AQ96" s="88" t="s">
        <v>81</v>
      </c>
      <c r="AR96" s="89"/>
      <c r="AS96" s="90">
        <v>0</v>
      </c>
      <c r="AT96" s="91">
        <f>ROUND(SUM(AV96:AW96),2)</f>
        <v>0</v>
      </c>
      <c r="AU96" s="92">
        <f>'04 - Odborné prace - tech...'!P120</f>
        <v>0</v>
      </c>
      <c r="AV96" s="91">
        <f>'04 - Odborné prace - tech...'!J33</f>
        <v>0</v>
      </c>
      <c r="AW96" s="91">
        <f>'04 - Odborné prace - tech...'!J34</f>
        <v>0</v>
      </c>
      <c r="AX96" s="91">
        <f>'04 - Odborné prace - tech...'!J35</f>
        <v>0</v>
      </c>
      <c r="AY96" s="91">
        <f>'04 - Odborné prace - tech...'!J36</f>
        <v>0</v>
      </c>
      <c r="AZ96" s="91">
        <f>'04 - Odborné prace - tech...'!F33</f>
        <v>0</v>
      </c>
      <c r="BA96" s="91">
        <f>'04 - Odborné prace - tech...'!F34</f>
        <v>0</v>
      </c>
      <c r="BB96" s="91">
        <f>'04 - Odborné prace - tech...'!F35</f>
        <v>0</v>
      </c>
      <c r="BC96" s="91">
        <f>'04 - Odborné prace - tech...'!F36</f>
        <v>0</v>
      </c>
      <c r="BD96" s="93">
        <f>'04 - Odborné prace - tech...'!F37</f>
        <v>0</v>
      </c>
      <c r="BT96" s="94" t="s">
        <v>82</v>
      </c>
      <c r="BV96" s="94" t="s">
        <v>76</v>
      </c>
      <c r="BW96" s="94" t="s">
        <v>86</v>
      </c>
      <c r="BX96" s="94" t="s">
        <v>5</v>
      </c>
      <c r="CL96" s="94" t="s">
        <v>1</v>
      </c>
      <c r="CM96" s="94" t="s">
        <v>74</v>
      </c>
    </row>
    <row r="97" spans="1:91" s="6" customFormat="1" ht="16.5" customHeight="1">
      <c r="A97" s="84" t="s">
        <v>78</v>
      </c>
      <c r="B97" s="85"/>
      <c r="C97" s="86"/>
      <c r="D97" s="257" t="s">
        <v>87</v>
      </c>
      <c r="E97" s="257"/>
      <c r="F97" s="257"/>
      <c r="G97" s="257"/>
      <c r="H97" s="257"/>
      <c r="I97" s="87"/>
      <c r="J97" s="257" t="s">
        <v>88</v>
      </c>
      <c r="K97" s="257"/>
      <c r="L97" s="257"/>
      <c r="M97" s="257"/>
      <c r="N97" s="257"/>
      <c r="O97" s="257"/>
      <c r="P97" s="257"/>
      <c r="Q97" s="257"/>
      <c r="R97" s="257"/>
      <c r="S97" s="257"/>
      <c r="T97" s="257"/>
      <c r="U97" s="257"/>
      <c r="V97" s="257"/>
      <c r="W97" s="257"/>
      <c r="X97" s="257"/>
      <c r="Y97" s="257"/>
      <c r="Z97" s="257"/>
      <c r="AA97" s="257"/>
      <c r="AB97" s="257"/>
      <c r="AC97" s="257"/>
      <c r="AD97" s="257"/>
      <c r="AE97" s="257"/>
      <c r="AF97" s="257"/>
      <c r="AG97" s="252">
        <f>'05 - Hracie prvky bazenove '!J30</f>
        <v>0</v>
      </c>
      <c r="AH97" s="253"/>
      <c r="AI97" s="253"/>
      <c r="AJ97" s="253"/>
      <c r="AK97" s="253"/>
      <c r="AL97" s="253"/>
      <c r="AM97" s="253"/>
      <c r="AN97" s="252">
        <f>SUM(AG97,AT97)</f>
        <v>0</v>
      </c>
      <c r="AO97" s="253"/>
      <c r="AP97" s="253"/>
      <c r="AQ97" s="88" t="s">
        <v>81</v>
      </c>
      <c r="AR97" s="89"/>
      <c r="AS97" s="95">
        <v>0</v>
      </c>
      <c r="AT97" s="96">
        <f>ROUND(SUM(AV97:AW97),2)</f>
        <v>0</v>
      </c>
      <c r="AU97" s="97">
        <f>'05 - Hracie prvky bazenove '!P118</f>
        <v>0</v>
      </c>
      <c r="AV97" s="96">
        <f>'05 - Hracie prvky bazenove '!J33</f>
        <v>0</v>
      </c>
      <c r="AW97" s="96">
        <f>'05 - Hracie prvky bazenove '!J34</f>
        <v>0</v>
      </c>
      <c r="AX97" s="96">
        <f>'05 - Hracie prvky bazenove '!J35</f>
        <v>0</v>
      </c>
      <c r="AY97" s="96">
        <f>'05 - Hracie prvky bazenove '!J36</f>
        <v>0</v>
      </c>
      <c r="AZ97" s="96">
        <f>'05 - Hracie prvky bazenove '!F33</f>
        <v>0</v>
      </c>
      <c r="BA97" s="96">
        <f>'05 - Hracie prvky bazenove '!F34</f>
        <v>0</v>
      </c>
      <c r="BB97" s="96">
        <f>'05 - Hracie prvky bazenove '!F35</f>
        <v>0</v>
      </c>
      <c r="BC97" s="96">
        <f>'05 - Hracie prvky bazenove '!F36</f>
        <v>0</v>
      </c>
      <c r="BD97" s="98">
        <f>'05 - Hracie prvky bazenove '!F37</f>
        <v>0</v>
      </c>
      <c r="BT97" s="94" t="s">
        <v>82</v>
      </c>
      <c r="BV97" s="94" t="s">
        <v>76</v>
      </c>
      <c r="BW97" s="94" t="s">
        <v>89</v>
      </c>
      <c r="BX97" s="94" t="s">
        <v>5</v>
      </c>
      <c r="CL97" s="94" t="s">
        <v>1</v>
      </c>
      <c r="CM97" s="94" t="s">
        <v>74</v>
      </c>
    </row>
    <row r="98" spans="1:91" s="1" customFormat="1" ht="30" customHeight="1">
      <c r="B98" s="30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4"/>
    </row>
    <row r="99" spans="1:91" s="1" customFormat="1" ht="6.95" customHeight="1">
      <c r="B99" s="45"/>
      <c r="C99" s="46"/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46"/>
      <c r="AO99" s="46"/>
      <c r="AP99" s="46"/>
      <c r="AQ99" s="46"/>
      <c r="AR99" s="34"/>
    </row>
  </sheetData>
  <sheetProtection algorithmName="SHA-512" hashValue="owBO9602kws9JDm0Q33rZLvLM20yR1PE4wB5W8ujJF4mPXhn/FQuSeFJRSPpWtFgSww912YDCF4Nc0aAP4M9qg==" saltValue="7ysdTlLfAhdKxAOHPImFjjzSbSDUbq3YQ7//JZKtSi6q5OeQR0i4yhPPD6bB65EG9OjIsW1MNmzMlZf37w9djg==" spinCount="100000" sheet="1" objects="1" scenarios="1" formatColumns="0" formatRows="0"/>
  <mergeCells count="50">
    <mergeCell ref="D96:H96"/>
    <mergeCell ref="J96:AF96"/>
    <mergeCell ref="D97:H97"/>
    <mergeCell ref="J97:AF97"/>
    <mergeCell ref="AG94:AM94"/>
    <mergeCell ref="AN94:AP94"/>
    <mergeCell ref="C92:G92"/>
    <mergeCell ref="I92:AF92"/>
    <mergeCell ref="D95:H95"/>
    <mergeCell ref="J95:AF95"/>
    <mergeCell ref="AN95:AP95"/>
    <mergeCell ref="AG95:AM95"/>
    <mergeCell ref="AN96:AP96"/>
    <mergeCell ref="AG96:AM96"/>
    <mergeCell ref="AN97:AP97"/>
    <mergeCell ref="AG97:AM97"/>
    <mergeCell ref="L30:P30"/>
    <mergeCell ref="L31:P31"/>
    <mergeCell ref="L32:P32"/>
    <mergeCell ref="L33:P33"/>
    <mergeCell ref="AN92:AP92"/>
    <mergeCell ref="AG92:AM92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</mergeCells>
  <hyperlinks>
    <hyperlink ref="A95" location="'03 - Stavebné prace, beto...'!C2" display="/"/>
    <hyperlink ref="A96" location="'04 - Odborné prace - tech...'!C2" display="/"/>
    <hyperlink ref="A97" location="'05 - Hracie prvky bazenove 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45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99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AT2" s="13" t="s">
        <v>83</v>
      </c>
    </row>
    <row r="3" spans="2:46" ht="6.95" customHeight="1">
      <c r="B3" s="100"/>
      <c r="C3" s="101"/>
      <c r="D3" s="101"/>
      <c r="E3" s="101"/>
      <c r="F3" s="101"/>
      <c r="G3" s="101"/>
      <c r="H3" s="101"/>
      <c r="I3" s="102"/>
      <c r="J3" s="101"/>
      <c r="K3" s="101"/>
      <c r="L3" s="16"/>
      <c r="AT3" s="13" t="s">
        <v>74</v>
      </c>
    </row>
    <row r="4" spans="2:46" ht="24.95" customHeight="1">
      <c r="B4" s="16"/>
      <c r="D4" s="103" t="s">
        <v>90</v>
      </c>
      <c r="L4" s="16"/>
      <c r="M4" s="104" t="s">
        <v>9</v>
      </c>
      <c r="AT4" s="13" t="s">
        <v>4</v>
      </c>
    </row>
    <row r="5" spans="2:46" ht="6.95" customHeight="1">
      <c r="B5" s="16"/>
      <c r="L5" s="16"/>
    </row>
    <row r="6" spans="2:46" ht="12" customHeight="1">
      <c r="B6" s="16"/>
      <c r="D6" s="105" t="s">
        <v>14</v>
      </c>
      <c r="L6" s="16"/>
    </row>
    <row r="7" spans="2:46" ht="16.5" customHeight="1">
      <c r="B7" s="16"/>
      <c r="E7" s="258" t="str">
        <f>'Rekapitulácia stavby'!K6</f>
        <v>Zážitkovy bazen - prestavba</v>
      </c>
      <c r="F7" s="259"/>
      <c r="G7" s="259"/>
      <c r="H7" s="259"/>
      <c r="L7" s="16"/>
    </row>
    <row r="8" spans="2:46" s="1" customFormat="1" ht="12" customHeight="1">
      <c r="B8" s="34"/>
      <c r="D8" s="105" t="s">
        <v>91</v>
      </c>
      <c r="I8" s="106"/>
      <c r="L8" s="34"/>
    </row>
    <row r="9" spans="2:46" s="1" customFormat="1" ht="36.950000000000003" customHeight="1">
      <c r="B9" s="34"/>
      <c r="E9" s="260" t="s">
        <v>92</v>
      </c>
      <c r="F9" s="261"/>
      <c r="G9" s="261"/>
      <c r="H9" s="261"/>
      <c r="I9" s="106"/>
      <c r="L9" s="34"/>
    </row>
    <row r="10" spans="2:46" s="1" customFormat="1" ht="11.25">
      <c r="B10" s="34"/>
      <c r="I10" s="106"/>
      <c r="L10" s="34"/>
    </row>
    <row r="11" spans="2:46" s="1" customFormat="1" ht="12" customHeight="1">
      <c r="B11" s="34"/>
      <c r="D11" s="105" t="s">
        <v>16</v>
      </c>
      <c r="F11" s="107" t="s">
        <v>1</v>
      </c>
      <c r="I11" s="108" t="s">
        <v>17</v>
      </c>
      <c r="J11" s="107" t="s">
        <v>1</v>
      </c>
      <c r="L11" s="34"/>
    </row>
    <row r="12" spans="2:46" s="1" customFormat="1" ht="12" customHeight="1">
      <c r="B12" s="34"/>
      <c r="D12" s="105" t="s">
        <v>18</v>
      </c>
      <c r="F12" s="107" t="s">
        <v>19</v>
      </c>
      <c r="I12" s="108" t="s">
        <v>20</v>
      </c>
      <c r="J12" s="109" t="str">
        <f>'Rekapitulácia stavby'!AN8</f>
        <v>1. 4. 2019</v>
      </c>
      <c r="L12" s="34"/>
    </row>
    <row r="13" spans="2:46" s="1" customFormat="1" ht="10.9" customHeight="1">
      <c r="B13" s="34"/>
      <c r="I13" s="106"/>
      <c r="L13" s="34"/>
    </row>
    <row r="14" spans="2:46" s="1" customFormat="1" ht="12" customHeight="1">
      <c r="B14" s="34"/>
      <c r="D14" s="105" t="s">
        <v>22</v>
      </c>
      <c r="I14" s="108" t="s">
        <v>23</v>
      </c>
      <c r="J14" s="107" t="s">
        <v>1</v>
      </c>
      <c r="L14" s="34"/>
    </row>
    <row r="15" spans="2:46" s="1" customFormat="1" ht="18" customHeight="1">
      <c r="B15" s="34"/>
      <c r="E15" s="107" t="s">
        <v>24</v>
      </c>
      <c r="I15" s="108" t="s">
        <v>25</v>
      </c>
      <c r="J15" s="107" t="s">
        <v>1</v>
      </c>
      <c r="L15" s="34"/>
    </row>
    <row r="16" spans="2:46" s="1" customFormat="1" ht="6.95" customHeight="1">
      <c r="B16" s="34"/>
      <c r="I16" s="106"/>
      <c r="L16" s="34"/>
    </row>
    <row r="17" spans="2:12" s="1" customFormat="1" ht="12" customHeight="1">
      <c r="B17" s="34"/>
      <c r="D17" s="105" t="s">
        <v>26</v>
      </c>
      <c r="I17" s="108" t="s">
        <v>23</v>
      </c>
      <c r="J17" s="26" t="str">
        <f>'Rekapitulácia stavby'!AN13</f>
        <v>Vyplň údaj</v>
      </c>
      <c r="L17" s="34"/>
    </row>
    <row r="18" spans="2:12" s="1" customFormat="1" ht="18" customHeight="1">
      <c r="B18" s="34"/>
      <c r="E18" s="262" t="str">
        <f>'Rekapitulácia stavby'!E14</f>
        <v>Vyplň údaj</v>
      </c>
      <c r="F18" s="263"/>
      <c r="G18" s="263"/>
      <c r="H18" s="263"/>
      <c r="I18" s="108" t="s">
        <v>25</v>
      </c>
      <c r="J18" s="26" t="str">
        <f>'Rekapitulácia stavby'!AN14</f>
        <v>Vyplň údaj</v>
      </c>
      <c r="L18" s="34"/>
    </row>
    <row r="19" spans="2:12" s="1" customFormat="1" ht="6.95" customHeight="1">
      <c r="B19" s="34"/>
      <c r="I19" s="106"/>
      <c r="L19" s="34"/>
    </row>
    <row r="20" spans="2:12" s="1" customFormat="1" ht="12" customHeight="1">
      <c r="B20" s="34"/>
      <c r="D20" s="105" t="s">
        <v>28</v>
      </c>
      <c r="I20" s="108" t="s">
        <v>23</v>
      </c>
      <c r="J20" s="107" t="str">
        <f>IF('Rekapitulácia stavby'!AN16="","",'Rekapitulácia stavby'!AN16)</f>
        <v/>
      </c>
      <c r="L20" s="34"/>
    </row>
    <row r="21" spans="2:12" s="1" customFormat="1" ht="18" customHeight="1">
      <c r="B21" s="34"/>
      <c r="E21" s="107" t="str">
        <f>IF('Rekapitulácia stavby'!E17="","",'Rekapitulácia stavby'!E17)</f>
        <v xml:space="preserve"> </v>
      </c>
      <c r="I21" s="108" t="s">
        <v>25</v>
      </c>
      <c r="J21" s="107" t="str">
        <f>IF('Rekapitulácia stavby'!AN17="","",'Rekapitulácia stavby'!AN17)</f>
        <v/>
      </c>
      <c r="L21" s="34"/>
    </row>
    <row r="22" spans="2:12" s="1" customFormat="1" ht="6.95" customHeight="1">
      <c r="B22" s="34"/>
      <c r="I22" s="106"/>
      <c r="L22" s="34"/>
    </row>
    <row r="23" spans="2:12" s="1" customFormat="1" ht="12" customHeight="1">
      <c r="B23" s="34"/>
      <c r="D23" s="105" t="s">
        <v>32</v>
      </c>
      <c r="I23" s="108" t="s">
        <v>23</v>
      </c>
      <c r="J23" s="107" t="str">
        <f>IF('Rekapitulácia stavby'!AN19="","",'Rekapitulácia stavby'!AN19)</f>
        <v/>
      </c>
      <c r="L23" s="34"/>
    </row>
    <row r="24" spans="2:12" s="1" customFormat="1" ht="18" customHeight="1">
      <c r="B24" s="34"/>
      <c r="E24" s="107" t="str">
        <f>IF('Rekapitulácia stavby'!E20="","",'Rekapitulácia stavby'!E20)</f>
        <v xml:space="preserve"> </v>
      </c>
      <c r="I24" s="108" t="s">
        <v>25</v>
      </c>
      <c r="J24" s="107" t="str">
        <f>IF('Rekapitulácia stavby'!AN20="","",'Rekapitulácia stavby'!AN20)</f>
        <v/>
      </c>
      <c r="L24" s="34"/>
    </row>
    <row r="25" spans="2:12" s="1" customFormat="1" ht="6.95" customHeight="1">
      <c r="B25" s="34"/>
      <c r="I25" s="106"/>
      <c r="L25" s="34"/>
    </row>
    <row r="26" spans="2:12" s="1" customFormat="1" ht="12" customHeight="1">
      <c r="B26" s="34"/>
      <c r="D26" s="105" t="s">
        <v>33</v>
      </c>
      <c r="I26" s="106"/>
      <c r="L26" s="34"/>
    </row>
    <row r="27" spans="2:12" s="7" customFormat="1" ht="16.5" customHeight="1">
      <c r="B27" s="110"/>
      <c r="E27" s="264" t="s">
        <v>1</v>
      </c>
      <c r="F27" s="264"/>
      <c r="G27" s="264"/>
      <c r="H27" s="264"/>
      <c r="I27" s="111"/>
      <c r="L27" s="110"/>
    </row>
    <row r="28" spans="2:12" s="1" customFormat="1" ht="6.95" customHeight="1">
      <c r="B28" s="34"/>
      <c r="I28" s="106"/>
      <c r="L28" s="34"/>
    </row>
    <row r="29" spans="2:12" s="1" customFormat="1" ht="6.95" customHeight="1">
      <c r="B29" s="34"/>
      <c r="D29" s="58"/>
      <c r="E29" s="58"/>
      <c r="F29" s="58"/>
      <c r="G29" s="58"/>
      <c r="H29" s="58"/>
      <c r="I29" s="112"/>
      <c r="J29" s="58"/>
      <c r="K29" s="58"/>
      <c r="L29" s="34"/>
    </row>
    <row r="30" spans="2:12" s="1" customFormat="1" ht="25.35" customHeight="1">
      <c r="B30" s="34"/>
      <c r="D30" s="113" t="s">
        <v>34</v>
      </c>
      <c r="I30" s="106"/>
      <c r="J30" s="114">
        <f>ROUND(J122, 2)</f>
        <v>0</v>
      </c>
      <c r="L30" s="34"/>
    </row>
    <row r="31" spans="2:12" s="1" customFormat="1" ht="6.95" customHeight="1">
      <c r="B31" s="34"/>
      <c r="D31" s="58"/>
      <c r="E31" s="58"/>
      <c r="F31" s="58"/>
      <c r="G31" s="58"/>
      <c r="H31" s="58"/>
      <c r="I31" s="112"/>
      <c r="J31" s="58"/>
      <c r="K31" s="58"/>
      <c r="L31" s="34"/>
    </row>
    <row r="32" spans="2:12" s="1" customFormat="1" ht="14.45" customHeight="1">
      <c r="B32" s="34"/>
      <c r="F32" s="115" t="s">
        <v>36</v>
      </c>
      <c r="I32" s="116" t="s">
        <v>35</v>
      </c>
      <c r="J32" s="115" t="s">
        <v>37</v>
      </c>
      <c r="L32" s="34"/>
    </row>
    <row r="33" spans="2:12" s="1" customFormat="1" ht="14.45" customHeight="1">
      <c r="B33" s="34"/>
      <c r="D33" s="117" t="s">
        <v>38</v>
      </c>
      <c r="E33" s="105" t="s">
        <v>39</v>
      </c>
      <c r="F33" s="118">
        <f>ROUND((SUM(BE122:BE144)),  2)</f>
        <v>0</v>
      </c>
      <c r="I33" s="119">
        <v>0.2</v>
      </c>
      <c r="J33" s="118">
        <f>ROUND(((SUM(BE122:BE144))*I33),  2)</f>
        <v>0</v>
      </c>
      <c r="L33" s="34"/>
    </row>
    <row r="34" spans="2:12" s="1" customFormat="1" ht="14.45" customHeight="1">
      <c r="B34" s="34"/>
      <c r="E34" s="105" t="s">
        <v>40</v>
      </c>
      <c r="F34" s="118">
        <f>ROUND((SUM(BF122:BF144)),  2)</f>
        <v>0</v>
      </c>
      <c r="I34" s="119">
        <v>0.2</v>
      </c>
      <c r="J34" s="118">
        <f>ROUND(((SUM(BF122:BF144))*I34),  2)</f>
        <v>0</v>
      </c>
      <c r="L34" s="34"/>
    </row>
    <row r="35" spans="2:12" s="1" customFormat="1" ht="14.45" hidden="1" customHeight="1">
      <c r="B35" s="34"/>
      <c r="E35" s="105" t="s">
        <v>41</v>
      </c>
      <c r="F35" s="118">
        <f>ROUND((SUM(BG122:BG144)),  2)</f>
        <v>0</v>
      </c>
      <c r="I35" s="119">
        <v>0.2</v>
      </c>
      <c r="J35" s="118">
        <f>0</f>
        <v>0</v>
      </c>
      <c r="L35" s="34"/>
    </row>
    <row r="36" spans="2:12" s="1" customFormat="1" ht="14.45" hidden="1" customHeight="1">
      <c r="B36" s="34"/>
      <c r="E36" s="105" t="s">
        <v>42</v>
      </c>
      <c r="F36" s="118">
        <f>ROUND((SUM(BH122:BH144)),  2)</f>
        <v>0</v>
      </c>
      <c r="I36" s="119">
        <v>0.2</v>
      </c>
      <c r="J36" s="118">
        <f>0</f>
        <v>0</v>
      </c>
      <c r="L36" s="34"/>
    </row>
    <row r="37" spans="2:12" s="1" customFormat="1" ht="14.45" hidden="1" customHeight="1">
      <c r="B37" s="34"/>
      <c r="E37" s="105" t="s">
        <v>43</v>
      </c>
      <c r="F37" s="118">
        <f>ROUND((SUM(BI122:BI144)),  2)</f>
        <v>0</v>
      </c>
      <c r="I37" s="119">
        <v>0</v>
      </c>
      <c r="J37" s="118">
        <f>0</f>
        <v>0</v>
      </c>
      <c r="L37" s="34"/>
    </row>
    <row r="38" spans="2:12" s="1" customFormat="1" ht="6.95" customHeight="1">
      <c r="B38" s="34"/>
      <c r="I38" s="106"/>
      <c r="L38" s="34"/>
    </row>
    <row r="39" spans="2:12" s="1" customFormat="1" ht="25.35" customHeight="1">
      <c r="B39" s="34"/>
      <c r="C39" s="120"/>
      <c r="D39" s="121" t="s">
        <v>44</v>
      </c>
      <c r="E39" s="122"/>
      <c r="F39" s="122"/>
      <c r="G39" s="123" t="s">
        <v>45</v>
      </c>
      <c r="H39" s="124" t="s">
        <v>46</v>
      </c>
      <c r="I39" s="125"/>
      <c r="J39" s="126">
        <f>SUM(J30:J37)</f>
        <v>0</v>
      </c>
      <c r="K39" s="127"/>
      <c r="L39" s="34"/>
    </row>
    <row r="40" spans="2:12" s="1" customFormat="1" ht="14.45" customHeight="1">
      <c r="B40" s="34"/>
      <c r="I40" s="106"/>
      <c r="L40" s="34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34"/>
      <c r="D50" s="128" t="s">
        <v>47</v>
      </c>
      <c r="E50" s="129"/>
      <c r="F50" s="129"/>
      <c r="G50" s="128" t="s">
        <v>48</v>
      </c>
      <c r="H50" s="129"/>
      <c r="I50" s="130"/>
      <c r="J50" s="129"/>
      <c r="K50" s="129"/>
      <c r="L50" s="34"/>
    </row>
    <row r="51" spans="2:12" ht="11.25">
      <c r="B51" s="16"/>
      <c r="L51" s="16"/>
    </row>
    <row r="52" spans="2:12" ht="11.25">
      <c r="B52" s="16"/>
      <c r="L52" s="16"/>
    </row>
    <row r="53" spans="2:12" ht="11.25">
      <c r="B53" s="16"/>
      <c r="L53" s="16"/>
    </row>
    <row r="54" spans="2:12" ht="11.25">
      <c r="B54" s="16"/>
      <c r="L54" s="16"/>
    </row>
    <row r="55" spans="2:12" ht="11.25">
      <c r="B55" s="16"/>
      <c r="L55" s="16"/>
    </row>
    <row r="56" spans="2:12" ht="11.25">
      <c r="B56" s="16"/>
      <c r="L56" s="16"/>
    </row>
    <row r="57" spans="2:12" ht="11.25">
      <c r="B57" s="16"/>
      <c r="L57" s="16"/>
    </row>
    <row r="58" spans="2:12" ht="11.25">
      <c r="B58" s="16"/>
      <c r="L58" s="16"/>
    </row>
    <row r="59" spans="2:12" ht="11.25">
      <c r="B59" s="16"/>
      <c r="L59" s="16"/>
    </row>
    <row r="60" spans="2:12" ht="11.25">
      <c r="B60" s="16"/>
      <c r="L60" s="16"/>
    </row>
    <row r="61" spans="2:12" s="1" customFormat="1" ht="12.75">
      <c r="B61" s="34"/>
      <c r="D61" s="131" t="s">
        <v>49</v>
      </c>
      <c r="E61" s="132"/>
      <c r="F61" s="133" t="s">
        <v>50</v>
      </c>
      <c r="G61" s="131" t="s">
        <v>49</v>
      </c>
      <c r="H61" s="132"/>
      <c r="I61" s="134"/>
      <c r="J61" s="135" t="s">
        <v>50</v>
      </c>
      <c r="K61" s="132"/>
      <c r="L61" s="34"/>
    </row>
    <row r="62" spans="2:12" ht="11.25">
      <c r="B62" s="16"/>
      <c r="L62" s="16"/>
    </row>
    <row r="63" spans="2:12" ht="11.25">
      <c r="B63" s="16"/>
      <c r="L63" s="16"/>
    </row>
    <row r="64" spans="2:12" ht="11.25">
      <c r="B64" s="16"/>
      <c r="L64" s="16"/>
    </row>
    <row r="65" spans="2:12" s="1" customFormat="1" ht="12.75">
      <c r="B65" s="34"/>
      <c r="D65" s="128" t="s">
        <v>51</v>
      </c>
      <c r="E65" s="129"/>
      <c r="F65" s="129"/>
      <c r="G65" s="128" t="s">
        <v>52</v>
      </c>
      <c r="H65" s="129"/>
      <c r="I65" s="130"/>
      <c r="J65" s="129"/>
      <c r="K65" s="129"/>
      <c r="L65" s="34"/>
    </row>
    <row r="66" spans="2:12" ht="11.25">
      <c r="B66" s="16"/>
      <c r="L66" s="16"/>
    </row>
    <row r="67" spans="2:12" ht="11.25">
      <c r="B67" s="16"/>
      <c r="L67" s="16"/>
    </row>
    <row r="68" spans="2:12" ht="11.25">
      <c r="B68" s="16"/>
      <c r="L68" s="16"/>
    </row>
    <row r="69" spans="2:12" ht="11.25">
      <c r="B69" s="16"/>
      <c r="L69" s="16"/>
    </row>
    <row r="70" spans="2:12" ht="11.25">
      <c r="B70" s="16"/>
      <c r="L70" s="16"/>
    </row>
    <row r="71" spans="2:12" ht="11.25">
      <c r="B71" s="16"/>
      <c r="L71" s="16"/>
    </row>
    <row r="72" spans="2:12" ht="11.25">
      <c r="B72" s="16"/>
      <c r="L72" s="16"/>
    </row>
    <row r="73" spans="2:12" ht="11.25">
      <c r="B73" s="16"/>
      <c r="L73" s="16"/>
    </row>
    <row r="74" spans="2:12" ht="11.25">
      <c r="B74" s="16"/>
      <c r="L74" s="16"/>
    </row>
    <row r="75" spans="2:12" ht="11.25">
      <c r="B75" s="16"/>
      <c r="L75" s="16"/>
    </row>
    <row r="76" spans="2:12" s="1" customFormat="1" ht="12.75">
      <c r="B76" s="34"/>
      <c r="D76" s="131" t="s">
        <v>49</v>
      </c>
      <c r="E76" s="132"/>
      <c r="F76" s="133" t="s">
        <v>50</v>
      </c>
      <c r="G76" s="131" t="s">
        <v>49</v>
      </c>
      <c r="H76" s="132"/>
      <c r="I76" s="134"/>
      <c r="J76" s="135" t="s">
        <v>50</v>
      </c>
      <c r="K76" s="132"/>
      <c r="L76" s="34"/>
    </row>
    <row r="77" spans="2:12" s="1" customFormat="1" ht="14.45" customHeight="1">
      <c r="B77" s="136"/>
      <c r="C77" s="137"/>
      <c r="D77" s="137"/>
      <c r="E77" s="137"/>
      <c r="F77" s="137"/>
      <c r="G77" s="137"/>
      <c r="H77" s="137"/>
      <c r="I77" s="138"/>
      <c r="J77" s="137"/>
      <c r="K77" s="137"/>
      <c r="L77" s="34"/>
    </row>
    <row r="81" spans="2:47" s="1" customFormat="1" ht="6.95" customHeight="1">
      <c r="B81" s="139"/>
      <c r="C81" s="140"/>
      <c r="D81" s="140"/>
      <c r="E81" s="140"/>
      <c r="F81" s="140"/>
      <c r="G81" s="140"/>
      <c r="H81" s="140"/>
      <c r="I81" s="141"/>
      <c r="J81" s="140"/>
      <c r="K81" s="140"/>
      <c r="L81" s="34"/>
    </row>
    <row r="82" spans="2:47" s="1" customFormat="1" ht="24.95" customHeight="1">
      <c r="B82" s="30"/>
      <c r="C82" s="19" t="s">
        <v>93</v>
      </c>
      <c r="D82" s="31"/>
      <c r="E82" s="31"/>
      <c r="F82" s="31"/>
      <c r="G82" s="31"/>
      <c r="H82" s="31"/>
      <c r="I82" s="106"/>
      <c r="J82" s="31"/>
      <c r="K82" s="31"/>
      <c r="L82" s="34"/>
    </row>
    <row r="83" spans="2:47" s="1" customFormat="1" ht="6.95" customHeight="1">
      <c r="B83" s="30"/>
      <c r="C83" s="31"/>
      <c r="D83" s="31"/>
      <c r="E83" s="31"/>
      <c r="F83" s="31"/>
      <c r="G83" s="31"/>
      <c r="H83" s="31"/>
      <c r="I83" s="106"/>
      <c r="J83" s="31"/>
      <c r="K83" s="31"/>
      <c r="L83" s="34"/>
    </row>
    <row r="84" spans="2:47" s="1" customFormat="1" ht="12" customHeight="1">
      <c r="B84" s="30"/>
      <c r="C84" s="25" t="s">
        <v>14</v>
      </c>
      <c r="D84" s="31"/>
      <c r="E84" s="31"/>
      <c r="F84" s="31"/>
      <c r="G84" s="31"/>
      <c r="H84" s="31"/>
      <c r="I84" s="106"/>
      <c r="J84" s="31"/>
      <c r="K84" s="31"/>
      <c r="L84" s="34"/>
    </row>
    <row r="85" spans="2:47" s="1" customFormat="1" ht="16.5" customHeight="1">
      <c r="B85" s="30"/>
      <c r="C85" s="31"/>
      <c r="D85" s="31"/>
      <c r="E85" s="265" t="str">
        <f>E7</f>
        <v>Zážitkovy bazen - prestavba</v>
      </c>
      <c r="F85" s="266"/>
      <c r="G85" s="266"/>
      <c r="H85" s="266"/>
      <c r="I85" s="106"/>
      <c r="J85" s="31"/>
      <c r="K85" s="31"/>
      <c r="L85" s="34"/>
    </row>
    <row r="86" spans="2:47" s="1" customFormat="1" ht="12" customHeight="1">
      <c r="B86" s="30"/>
      <c r="C86" s="25" t="s">
        <v>91</v>
      </c>
      <c r="D86" s="31"/>
      <c r="E86" s="31"/>
      <c r="F86" s="31"/>
      <c r="G86" s="31"/>
      <c r="H86" s="31"/>
      <c r="I86" s="106"/>
      <c r="J86" s="31"/>
      <c r="K86" s="31"/>
      <c r="L86" s="34"/>
    </row>
    <row r="87" spans="2:47" s="1" customFormat="1" ht="16.5" customHeight="1">
      <c r="B87" s="30"/>
      <c r="C87" s="31"/>
      <c r="D87" s="31"/>
      <c r="E87" s="237" t="str">
        <f>E9</f>
        <v xml:space="preserve">03 - Stavebné prace, betonovanie a potery </v>
      </c>
      <c r="F87" s="267"/>
      <c r="G87" s="267"/>
      <c r="H87" s="267"/>
      <c r="I87" s="106"/>
      <c r="J87" s="31"/>
      <c r="K87" s="31"/>
      <c r="L87" s="34"/>
    </row>
    <row r="88" spans="2:47" s="1" customFormat="1" ht="6.95" customHeight="1">
      <c r="B88" s="30"/>
      <c r="C88" s="31"/>
      <c r="D88" s="31"/>
      <c r="E88" s="31"/>
      <c r="F88" s="31"/>
      <c r="G88" s="31"/>
      <c r="H88" s="31"/>
      <c r="I88" s="106"/>
      <c r="J88" s="31"/>
      <c r="K88" s="31"/>
      <c r="L88" s="34"/>
    </row>
    <row r="89" spans="2:47" s="1" customFormat="1" ht="12" customHeight="1">
      <c r="B89" s="30"/>
      <c r="C89" s="25" t="s">
        <v>18</v>
      </c>
      <c r="D89" s="31"/>
      <c r="E89" s="31"/>
      <c r="F89" s="23" t="str">
        <f>F12</f>
        <v>Trebišov</v>
      </c>
      <c r="G89" s="31"/>
      <c r="H89" s="31"/>
      <c r="I89" s="108" t="s">
        <v>20</v>
      </c>
      <c r="J89" s="57" t="str">
        <f>IF(J12="","",J12)</f>
        <v>1. 4. 2019</v>
      </c>
      <c r="K89" s="31"/>
      <c r="L89" s="34"/>
    </row>
    <row r="90" spans="2:47" s="1" customFormat="1" ht="6.95" customHeight="1">
      <c r="B90" s="30"/>
      <c r="C90" s="31"/>
      <c r="D90" s="31"/>
      <c r="E90" s="31"/>
      <c r="F90" s="31"/>
      <c r="G90" s="31"/>
      <c r="H90" s="31"/>
      <c r="I90" s="106"/>
      <c r="J90" s="31"/>
      <c r="K90" s="31"/>
      <c r="L90" s="34"/>
    </row>
    <row r="91" spans="2:47" s="1" customFormat="1" ht="15.2" customHeight="1">
      <c r="B91" s="30"/>
      <c r="C91" s="25" t="s">
        <v>22</v>
      </c>
      <c r="D91" s="31"/>
      <c r="E91" s="31"/>
      <c r="F91" s="23" t="str">
        <f>E15</f>
        <v xml:space="preserve">Technické služby mesta Trebišov </v>
      </c>
      <c r="G91" s="31"/>
      <c r="H91" s="31"/>
      <c r="I91" s="108" t="s">
        <v>28</v>
      </c>
      <c r="J91" s="28" t="str">
        <f>E21</f>
        <v xml:space="preserve"> </v>
      </c>
      <c r="K91" s="31"/>
      <c r="L91" s="34"/>
    </row>
    <row r="92" spans="2:47" s="1" customFormat="1" ht="15.2" customHeight="1">
      <c r="B92" s="30"/>
      <c r="C92" s="25" t="s">
        <v>26</v>
      </c>
      <c r="D92" s="31"/>
      <c r="E92" s="31"/>
      <c r="F92" s="23" t="str">
        <f>IF(E18="","",E18)</f>
        <v>Vyplň údaj</v>
      </c>
      <c r="G92" s="31"/>
      <c r="H92" s="31"/>
      <c r="I92" s="108" t="s">
        <v>32</v>
      </c>
      <c r="J92" s="28" t="str">
        <f>E24</f>
        <v xml:space="preserve"> </v>
      </c>
      <c r="K92" s="31"/>
      <c r="L92" s="34"/>
    </row>
    <row r="93" spans="2:47" s="1" customFormat="1" ht="10.35" customHeight="1">
      <c r="B93" s="30"/>
      <c r="C93" s="31"/>
      <c r="D93" s="31"/>
      <c r="E93" s="31"/>
      <c r="F93" s="31"/>
      <c r="G93" s="31"/>
      <c r="H93" s="31"/>
      <c r="I93" s="106"/>
      <c r="J93" s="31"/>
      <c r="K93" s="31"/>
      <c r="L93" s="34"/>
    </row>
    <row r="94" spans="2:47" s="1" customFormat="1" ht="29.25" customHeight="1">
      <c r="B94" s="30"/>
      <c r="C94" s="142" t="s">
        <v>94</v>
      </c>
      <c r="D94" s="143"/>
      <c r="E94" s="143"/>
      <c r="F94" s="143"/>
      <c r="G94" s="143"/>
      <c r="H94" s="143"/>
      <c r="I94" s="144"/>
      <c r="J94" s="145" t="s">
        <v>95</v>
      </c>
      <c r="K94" s="143"/>
      <c r="L94" s="34"/>
    </row>
    <row r="95" spans="2:47" s="1" customFormat="1" ht="10.35" customHeight="1">
      <c r="B95" s="30"/>
      <c r="C95" s="31"/>
      <c r="D95" s="31"/>
      <c r="E95" s="31"/>
      <c r="F95" s="31"/>
      <c r="G95" s="31"/>
      <c r="H95" s="31"/>
      <c r="I95" s="106"/>
      <c r="J95" s="31"/>
      <c r="K95" s="31"/>
      <c r="L95" s="34"/>
    </row>
    <row r="96" spans="2:47" s="1" customFormat="1" ht="22.9" customHeight="1">
      <c r="B96" s="30"/>
      <c r="C96" s="146" t="s">
        <v>96</v>
      </c>
      <c r="D96" s="31"/>
      <c r="E96" s="31"/>
      <c r="F96" s="31"/>
      <c r="G96" s="31"/>
      <c r="H96" s="31"/>
      <c r="I96" s="106"/>
      <c r="J96" s="75">
        <f>J122</f>
        <v>0</v>
      </c>
      <c r="K96" s="31"/>
      <c r="L96" s="34"/>
      <c r="AU96" s="13" t="s">
        <v>97</v>
      </c>
    </row>
    <row r="97" spans="2:12" s="8" customFormat="1" ht="24.95" customHeight="1">
      <c r="B97" s="147"/>
      <c r="C97" s="148"/>
      <c r="D97" s="149" t="s">
        <v>98</v>
      </c>
      <c r="E97" s="150"/>
      <c r="F97" s="150"/>
      <c r="G97" s="150"/>
      <c r="H97" s="150"/>
      <c r="I97" s="151"/>
      <c r="J97" s="152">
        <f>J123</f>
        <v>0</v>
      </c>
      <c r="K97" s="148"/>
      <c r="L97" s="153"/>
    </row>
    <row r="98" spans="2:12" s="9" customFormat="1" ht="19.899999999999999" customHeight="1">
      <c r="B98" s="154"/>
      <c r="C98" s="155"/>
      <c r="D98" s="156" t="s">
        <v>99</v>
      </c>
      <c r="E98" s="157"/>
      <c r="F98" s="157"/>
      <c r="G98" s="157"/>
      <c r="H98" s="157"/>
      <c r="I98" s="158"/>
      <c r="J98" s="159">
        <f>J124</f>
        <v>0</v>
      </c>
      <c r="K98" s="155"/>
      <c r="L98" s="160"/>
    </row>
    <row r="99" spans="2:12" s="9" customFormat="1" ht="19.899999999999999" customHeight="1">
      <c r="B99" s="154"/>
      <c r="C99" s="155"/>
      <c r="D99" s="156" t="s">
        <v>100</v>
      </c>
      <c r="E99" s="157"/>
      <c r="F99" s="157"/>
      <c r="G99" s="157"/>
      <c r="H99" s="157"/>
      <c r="I99" s="158"/>
      <c r="J99" s="159">
        <f>J131</f>
        <v>0</v>
      </c>
      <c r="K99" s="155"/>
      <c r="L99" s="160"/>
    </row>
    <row r="100" spans="2:12" s="9" customFormat="1" ht="19.899999999999999" customHeight="1">
      <c r="B100" s="154"/>
      <c r="C100" s="155"/>
      <c r="D100" s="156" t="s">
        <v>101</v>
      </c>
      <c r="E100" s="157"/>
      <c r="F100" s="157"/>
      <c r="G100" s="157"/>
      <c r="H100" s="157"/>
      <c r="I100" s="158"/>
      <c r="J100" s="159">
        <f>J138</f>
        <v>0</v>
      </c>
      <c r="K100" s="155"/>
      <c r="L100" s="160"/>
    </row>
    <row r="101" spans="2:12" s="8" customFormat="1" ht="24.95" customHeight="1">
      <c r="B101" s="147"/>
      <c r="C101" s="148"/>
      <c r="D101" s="149" t="s">
        <v>102</v>
      </c>
      <c r="E101" s="150"/>
      <c r="F101" s="150"/>
      <c r="G101" s="150"/>
      <c r="H101" s="150"/>
      <c r="I101" s="151"/>
      <c r="J101" s="152">
        <f>J140</f>
        <v>0</v>
      </c>
      <c r="K101" s="148"/>
      <c r="L101" s="153"/>
    </row>
    <row r="102" spans="2:12" s="9" customFormat="1" ht="19.899999999999999" customHeight="1">
      <c r="B102" s="154"/>
      <c r="C102" s="155"/>
      <c r="D102" s="156" t="s">
        <v>103</v>
      </c>
      <c r="E102" s="157"/>
      <c r="F102" s="157"/>
      <c r="G102" s="157"/>
      <c r="H102" s="157"/>
      <c r="I102" s="158"/>
      <c r="J102" s="159">
        <f>J141</f>
        <v>0</v>
      </c>
      <c r="K102" s="155"/>
      <c r="L102" s="160"/>
    </row>
    <row r="103" spans="2:12" s="1" customFormat="1" ht="21.75" customHeight="1">
      <c r="B103" s="30"/>
      <c r="C103" s="31"/>
      <c r="D103" s="31"/>
      <c r="E103" s="31"/>
      <c r="F103" s="31"/>
      <c r="G103" s="31"/>
      <c r="H103" s="31"/>
      <c r="I103" s="106"/>
      <c r="J103" s="31"/>
      <c r="K103" s="31"/>
      <c r="L103" s="34"/>
    </row>
    <row r="104" spans="2:12" s="1" customFormat="1" ht="6.95" customHeight="1">
      <c r="B104" s="45"/>
      <c r="C104" s="46"/>
      <c r="D104" s="46"/>
      <c r="E104" s="46"/>
      <c r="F104" s="46"/>
      <c r="G104" s="46"/>
      <c r="H104" s="46"/>
      <c r="I104" s="138"/>
      <c r="J104" s="46"/>
      <c r="K104" s="46"/>
      <c r="L104" s="34"/>
    </row>
    <row r="108" spans="2:12" s="1" customFormat="1" ht="6.95" customHeight="1">
      <c r="B108" s="47"/>
      <c r="C108" s="48"/>
      <c r="D108" s="48"/>
      <c r="E108" s="48"/>
      <c r="F108" s="48"/>
      <c r="G108" s="48"/>
      <c r="H108" s="48"/>
      <c r="I108" s="141"/>
      <c r="J108" s="48"/>
      <c r="K108" s="48"/>
      <c r="L108" s="34"/>
    </row>
    <row r="109" spans="2:12" s="1" customFormat="1" ht="24.95" customHeight="1">
      <c r="B109" s="30"/>
      <c r="C109" s="19" t="s">
        <v>104</v>
      </c>
      <c r="D109" s="31"/>
      <c r="E109" s="31"/>
      <c r="F109" s="31"/>
      <c r="G109" s="31"/>
      <c r="H109" s="31"/>
      <c r="I109" s="106"/>
      <c r="J109" s="31"/>
      <c r="K109" s="31"/>
      <c r="L109" s="34"/>
    </row>
    <row r="110" spans="2:12" s="1" customFormat="1" ht="6.95" customHeight="1">
      <c r="B110" s="30"/>
      <c r="C110" s="31"/>
      <c r="D110" s="31"/>
      <c r="E110" s="31"/>
      <c r="F110" s="31"/>
      <c r="G110" s="31"/>
      <c r="H110" s="31"/>
      <c r="I110" s="106"/>
      <c r="J110" s="31"/>
      <c r="K110" s="31"/>
      <c r="L110" s="34"/>
    </row>
    <row r="111" spans="2:12" s="1" customFormat="1" ht="12" customHeight="1">
      <c r="B111" s="30"/>
      <c r="C111" s="25" t="s">
        <v>14</v>
      </c>
      <c r="D111" s="31"/>
      <c r="E111" s="31"/>
      <c r="F111" s="31"/>
      <c r="G111" s="31"/>
      <c r="H111" s="31"/>
      <c r="I111" s="106"/>
      <c r="J111" s="31"/>
      <c r="K111" s="31"/>
      <c r="L111" s="34"/>
    </row>
    <row r="112" spans="2:12" s="1" customFormat="1" ht="16.5" customHeight="1">
      <c r="B112" s="30"/>
      <c r="C112" s="31"/>
      <c r="D112" s="31"/>
      <c r="E112" s="265" t="str">
        <f>E7</f>
        <v>Zážitkovy bazen - prestavba</v>
      </c>
      <c r="F112" s="266"/>
      <c r="G112" s="266"/>
      <c r="H112" s="266"/>
      <c r="I112" s="106"/>
      <c r="J112" s="31"/>
      <c r="K112" s="31"/>
      <c r="L112" s="34"/>
    </row>
    <row r="113" spans="2:65" s="1" customFormat="1" ht="12" customHeight="1">
      <c r="B113" s="30"/>
      <c r="C113" s="25" t="s">
        <v>91</v>
      </c>
      <c r="D113" s="31"/>
      <c r="E113" s="31"/>
      <c r="F113" s="31"/>
      <c r="G113" s="31"/>
      <c r="H113" s="31"/>
      <c r="I113" s="106"/>
      <c r="J113" s="31"/>
      <c r="K113" s="31"/>
      <c r="L113" s="34"/>
    </row>
    <row r="114" spans="2:65" s="1" customFormat="1" ht="16.5" customHeight="1">
      <c r="B114" s="30"/>
      <c r="C114" s="31"/>
      <c r="D114" s="31"/>
      <c r="E114" s="237" t="str">
        <f>E9</f>
        <v xml:space="preserve">03 - Stavebné prace, betonovanie a potery </v>
      </c>
      <c r="F114" s="267"/>
      <c r="G114" s="267"/>
      <c r="H114" s="267"/>
      <c r="I114" s="106"/>
      <c r="J114" s="31"/>
      <c r="K114" s="31"/>
      <c r="L114" s="34"/>
    </row>
    <row r="115" spans="2:65" s="1" customFormat="1" ht="6.95" customHeight="1">
      <c r="B115" s="30"/>
      <c r="C115" s="31"/>
      <c r="D115" s="31"/>
      <c r="E115" s="31"/>
      <c r="F115" s="31"/>
      <c r="G115" s="31"/>
      <c r="H115" s="31"/>
      <c r="I115" s="106"/>
      <c r="J115" s="31"/>
      <c r="K115" s="31"/>
      <c r="L115" s="34"/>
    </row>
    <row r="116" spans="2:65" s="1" customFormat="1" ht="12" customHeight="1">
      <c r="B116" s="30"/>
      <c r="C116" s="25" t="s">
        <v>18</v>
      </c>
      <c r="D116" s="31"/>
      <c r="E116" s="31"/>
      <c r="F116" s="23" t="str">
        <f>F12</f>
        <v>Trebišov</v>
      </c>
      <c r="G116" s="31"/>
      <c r="H116" s="31"/>
      <c r="I116" s="108" t="s">
        <v>20</v>
      </c>
      <c r="J116" s="57" t="str">
        <f>IF(J12="","",J12)</f>
        <v>1. 4. 2019</v>
      </c>
      <c r="K116" s="31"/>
      <c r="L116" s="34"/>
    </row>
    <row r="117" spans="2:65" s="1" customFormat="1" ht="6.95" customHeight="1">
      <c r="B117" s="30"/>
      <c r="C117" s="31"/>
      <c r="D117" s="31"/>
      <c r="E117" s="31"/>
      <c r="F117" s="31"/>
      <c r="G117" s="31"/>
      <c r="H117" s="31"/>
      <c r="I117" s="106"/>
      <c r="J117" s="31"/>
      <c r="K117" s="31"/>
      <c r="L117" s="34"/>
    </row>
    <row r="118" spans="2:65" s="1" customFormat="1" ht="15.2" customHeight="1">
      <c r="B118" s="30"/>
      <c r="C118" s="25" t="s">
        <v>22</v>
      </c>
      <c r="D118" s="31"/>
      <c r="E118" s="31"/>
      <c r="F118" s="23" t="str">
        <f>E15</f>
        <v xml:space="preserve">Technické služby mesta Trebišov </v>
      </c>
      <c r="G118" s="31"/>
      <c r="H118" s="31"/>
      <c r="I118" s="108" t="s">
        <v>28</v>
      </c>
      <c r="J118" s="28" t="str">
        <f>E21</f>
        <v xml:space="preserve"> </v>
      </c>
      <c r="K118" s="31"/>
      <c r="L118" s="34"/>
    </row>
    <row r="119" spans="2:65" s="1" customFormat="1" ht="15.2" customHeight="1">
      <c r="B119" s="30"/>
      <c r="C119" s="25" t="s">
        <v>26</v>
      </c>
      <c r="D119" s="31"/>
      <c r="E119" s="31"/>
      <c r="F119" s="23" t="str">
        <f>IF(E18="","",E18)</f>
        <v>Vyplň údaj</v>
      </c>
      <c r="G119" s="31"/>
      <c r="H119" s="31"/>
      <c r="I119" s="108" t="s">
        <v>32</v>
      </c>
      <c r="J119" s="28" t="str">
        <f>E24</f>
        <v xml:space="preserve"> </v>
      </c>
      <c r="K119" s="31"/>
      <c r="L119" s="34"/>
    </row>
    <row r="120" spans="2:65" s="1" customFormat="1" ht="10.35" customHeight="1">
      <c r="B120" s="30"/>
      <c r="C120" s="31"/>
      <c r="D120" s="31"/>
      <c r="E120" s="31"/>
      <c r="F120" s="31"/>
      <c r="G120" s="31"/>
      <c r="H120" s="31"/>
      <c r="I120" s="106"/>
      <c r="J120" s="31"/>
      <c r="K120" s="31"/>
      <c r="L120" s="34"/>
    </row>
    <row r="121" spans="2:65" s="10" customFormat="1" ht="29.25" customHeight="1">
      <c r="B121" s="161"/>
      <c r="C121" s="162" t="s">
        <v>105</v>
      </c>
      <c r="D121" s="163" t="s">
        <v>59</v>
      </c>
      <c r="E121" s="163" t="s">
        <v>55</v>
      </c>
      <c r="F121" s="163" t="s">
        <v>56</v>
      </c>
      <c r="G121" s="163" t="s">
        <v>106</v>
      </c>
      <c r="H121" s="163" t="s">
        <v>107</v>
      </c>
      <c r="I121" s="164" t="s">
        <v>108</v>
      </c>
      <c r="J121" s="165" t="s">
        <v>95</v>
      </c>
      <c r="K121" s="166" t="s">
        <v>109</v>
      </c>
      <c r="L121" s="167"/>
      <c r="M121" s="66" t="s">
        <v>1</v>
      </c>
      <c r="N121" s="67" t="s">
        <v>38</v>
      </c>
      <c r="O121" s="67" t="s">
        <v>110</v>
      </c>
      <c r="P121" s="67" t="s">
        <v>111</v>
      </c>
      <c r="Q121" s="67" t="s">
        <v>112</v>
      </c>
      <c r="R121" s="67" t="s">
        <v>113</v>
      </c>
      <c r="S121" s="67" t="s">
        <v>114</v>
      </c>
      <c r="T121" s="68" t="s">
        <v>115</v>
      </c>
    </row>
    <row r="122" spans="2:65" s="1" customFormat="1" ht="22.9" customHeight="1">
      <c r="B122" s="30"/>
      <c r="C122" s="73" t="s">
        <v>96</v>
      </c>
      <c r="D122" s="31"/>
      <c r="E122" s="31"/>
      <c r="F122" s="31"/>
      <c r="G122" s="31"/>
      <c r="H122" s="31"/>
      <c r="I122" s="106"/>
      <c r="J122" s="168">
        <f>BK122</f>
        <v>0</v>
      </c>
      <c r="K122" s="31"/>
      <c r="L122" s="34"/>
      <c r="M122" s="69"/>
      <c r="N122" s="70"/>
      <c r="O122" s="70"/>
      <c r="P122" s="169">
        <f>P123+P140</f>
        <v>0</v>
      </c>
      <c r="Q122" s="70"/>
      <c r="R122" s="169">
        <f>R123+R140</f>
        <v>43.980399980000001</v>
      </c>
      <c r="S122" s="70"/>
      <c r="T122" s="170">
        <f>T123+T140</f>
        <v>0</v>
      </c>
      <c r="AT122" s="13" t="s">
        <v>73</v>
      </c>
      <c r="AU122" s="13" t="s">
        <v>97</v>
      </c>
      <c r="BK122" s="171">
        <f>BK123+BK140</f>
        <v>0</v>
      </c>
    </row>
    <row r="123" spans="2:65" s="11" customFormat="1" ht="25.9" customHeight="1">
      <c r="B123" s="172"/>
      <c r="C123" s="173"/>
      <c r="D123" s="174" t="s">
        <v>73</v>
      </c>
      <c r="E123" s="175" t="s">
        <v>116</v>
      </c>
      <c r="F123" s="175" t="s">
        <v>117</v>
      </c>
      <c r="G123" s="173"/>
      <c r="H123" s="173"/>
      <c r="I123" s="176"/>
      <c r="J123" s="177">
        <f>BK123</f>
        <v>0</v>
      </c>
      <c r="K123" s="173"/>
      <c r="L123" s="178"/>
      <c r="M123" s="179"/>
      <c r="N123" s="180"/>
      <c r="O123" s="180"/>
      <c r="P123" s="181">
        <f>P124+P131+P138</f>
        <v>0</v>
      </c>
      <c r="Q123" s="180"/>
      <c r="R123" s="181">
        <f>R124+R131+R138</f>
        <v>43.73989298</v>
      </c>
      <c r="S123" s="180"/>
      <c r="T123" s="182">
        <f>T124+T131+T138</f>
        <v>0</v>
      </c>
      <c r="AR123" s="183" t="s">
        <v>82</v>
      </c>
      <c r="AT123" s="184" t="s">
        <v>73</v>
      </c>
      <c r="AU123" s="184" t="s">
        <v>74</v>
      </c>
      <c r="AY123" s="183" t="s">
        <v>118</v>
      </c>
      <c r="BK123" s="185">
        <f>BK124+BK131+BK138</f>
        <v>0</v>
      </c>
    </row>
    <row r="124" spans="2:65" s="11" customFormat="1" ht="22.9" customHeight="1">
      <c r="B124" s="172"/>
      <c r="C124" s="173"/>
      <c r="D124" s="174" t="s">
        <v>73</v>
      </c>
      <c r="E124" s="186" t="s">
        <v>119</v>
      </c>
      <c r="F124" s="186" t="s">
        <v>120</v>
      </c>
      <c r="G124" s="173"/>
      <c r="H124" s="173"/>
      <c r="I124" s="176"/>
      <c r="J124" s="187">
        <f>BK124</f>
        <v>0</v>
      </c>
      <c r="K124" s="173"/>
      <c r="L124" s="178"/>
      <c r="M124" s="179"/>
      <c r="N124" s="180"/>
      <c r="O124" s="180"/>
      <c r="P124" s="181">
        <f>SUM(P125:P130)</f>
        <v>0</v>
      </c>
      <c r="Q124" s="180"/>
      <c r="R124" s="181">
        <f>SUM(R125:R130)</f>
        <v>15.1551641</v>
      </c>
      <c r="S124" s="180"/>
      <c r="T124" s="182">
        <f>SUM(T125:T130)</f>
        <v>0</v>
      </c>
      <c r="AR124" s="183" t="s">
        <v>82</v>
      </c>
      <c r="AT124" s="184" t="s">
        <v>73</v>
      </c>
      <c r="AU124" s="184" t="s">
        <v>82</v>
      </c>
      <c r="AY124" s="183" t="s">
        <v>118</v>
      </c>
      <c r="BK124" s="185">
        <f>SUM(BK125:BK130)</f>
        <v>0</v>
      </c>
    </row>
    <row r="125" spans="2:65" s="1" customFormat="1" ht="16.5" customHeight="1">
      <c r="B125" s="30"/>
      <c r="C125" s="188" t="s">
        <v>82</v>
      </c>
      <c r="D125" s="188" t="s">
        <v>121</v>
      </c>
      <c r="E125" s="189" t="s">
        <v>122</v>
      </c>
      <c r="F125" s="190" t="s">
        <v>123</v>
      </c>
      <c r="G125" s="191" t="s">
        <v>124</v>
      </c>
      <c r="H125" s="192">
        <v>5.0030000000000001</v>
      </c>
      <c r="I125" s="193"/>
      <c r="J125" s="192">
        <f t="shared" ref="J125:J130" si="0">ROUND(I125*H125,3)</f>
        <v>0</v>
      </c>
      <c r="K125" s="190" t="s">
        <v>125</v>
      </c>
      <c r="L125" s="34"/>
      <c r="M125" s="194" t="s">
        <v>1</v>
      </c>
      <c r="N125" s="195" t="s">
        <v>40</v>
      </c>
      <c r="O125" s="62"/>
      <c r="P125" s="196">
        <f t="shared" ref="P125:P130" si="1">O125*H125</f>
        <v>0</v>
      </c>
      <c r="Q125" s="196">
        <v>2.4018600000000001</v>
      </c>
      <c r="R125" s="196">
        <f t="shared" ref="R125:R130" si="2">Q125*H125</f>
        <v>12.01650558</v>
      </c>
      <c r="S125" s="196">
        <v>0</v>
      </c>
      <c r="T125" s="197">
        <f t="shared" ref="T125:T130" si="3">S125*H125</f>
        <v>0</v>
      </c>
      <c r="AR125" s="198" t="s">
        <v>119</v>
      </c>
      <c r="AT125" s="198" t="s">
        <v>121</v>
      </c>
      <c r="AU125" s="198" t="s">
        <v>126</v>
      </c>
      <c r="AY125" s="13" t="s">
        <v>118</v>
      </c>
      <c r="BE125" s="199">
        <f t="shared" ref="BE125:BE130" si="4">IF(N125="základná",J125,0)</f>
        <v>0</v>
      </c>
      <c r="BF125" s="199">
        <f t="shared" ref="BF125:BF130" si="5">IF(N125="znížená",J125,0)</f>
        <v>0</v>
      </c>
      <c r="BG125" s="199">
        <f t="shared" ref="BG125:BG130" si="6">IF(N125="zákl. prenesená",J125,0)</f>
        <v>0</v>
      </c>
      <c r="BH125" s="199">
        <f t="shared" ref="BH125:BH130" si="7">IF(N125="zníž. prenesená",J125,0)</f>
        <v>0</v>
      </c>
      <c r="BI125" s="199">
        <f t="shared" ref="BI125:BI130" si="8">IF(N125="nulová",J125,0)</f>
        <v>0</v>
      </c>
      <c r="BJ125" s="13" t="s">
        <v>126</v>
      </c>
      <c r="BK125" s="200">
        <f t="shared" ref="BK125:BK130" si="9">ROUND(I125*H125,3)</f>
        <v>0</v>
      </c>
      <c r="BL125" s="13" t="s">
        <v>119</v>
      </c>
      <c r="BM125" s="198" t="s">
        <v>127</v>
      </c>
    </row>
    <row r="126" spans="2:65" s="1" customFormat="1" ht="24" customHeight="1">
      <c r="B126" s="30"/>
      <c r="C126" s="188" t="s">
        <v>126</v>
      </c>
      <c r="D126" s="188" t="s">
        <v>121</v>
      </c>
      <c r="E126" s="189" t="s">
        <v>128</v>
      </c>
      <c r="F126" s="190" t="s">
        <v>129</v>
      </c>
      <c r="G126" s="191" t="s">
        <v>130</v>
      </c>
      <c r="H126" s="192">
        <v>30.856000000000002</v>
      </c>
      <c r="I126" s="193"/>
      <c r="J126" s="192">
        <f t="shared" si="0"/>
        <v>0</v>
      </c>
      <c r="K126" s="190" t="s">
        <v>125</v>
      </c>
      <c r="L126" s="34"/>
      <c r="M126" s="194" t="s">
        <v>1</v>
      </c>
      <c r="N126" s="195" t="s">
        <v>40</v>
      </c>
      <c r="O126" s="62"/>
      <c r="P126" s="196">
        <f t="shared" si="1"/>
        <v>0</v>
      </c>
      <c r="Q126" s="196">
        <v>3.4099999999999998E-3</v>
      </c>
      <c r="R126" s="196">
        <f t="shared" si="2"/>
        <v>0.10521896</v>
      </c>
      <c r="S126" s="196">
        <v>0</v>
      </c>
      <c r="T126" s="197">
        <f t="shared" si="3"/>
        <v>0</v>
      </c>
      <c r="AR126" s="198" t="s">
        <v>119</v>
      </c>
      <c r="AT126" s="198" t="s">
        <v>121</v>
      </c>
      <c r="AU126" s="198" t="s">
        <v>126</v>
      </c>
      <c r="AY126" s="13" t="s">
        <v>118</v>
      </c>
      <c r="BE126" s="199">
        <f t="shared" si="4"/>
        <v>0</v>
      </c>
      <c r="BF126" s="199">
        <f t="shared" si="5"/>
        <v>0</v>
      </c>
      <c r="BG126" s="199">
        <f t="shared" si="6"/>
        <v>0</v>
      </c>
      <c r="BH126" s="199">
        <f t="shared" si="7"/>
        <v>0</v>
      </c>
      <c r="BI126" s="199">
        <f t="shared" si="8"/>
        <v>0</v>
      </c>
      <c r="BJ126" s="13" t="s">
        <v>126</v>
      </c>
      <c r="BK126" s="200">
        <f t="shared" si="9"/>
        <v>0</v>
      </c>
      <c r="BL126" s="13" t="s">
        <v>119</v>
      </c>
      <c r="BM126" s="198" t="s">
        <v>131</v>
      </c>
    </row>
    <row r="127" spans="2:65" s="1" customFormat="1" ht="24" customHeight="1">
      <c r="B127" s="30"/>
      <c r="C127" s="188" t="s">
        <v>132</v>
      </c>
      <c r="D127" s="188" t="s">
        <v>121</v>
      </c>
      <c r="E127" s="189" t="s">
        <v>133</v>
      </c>
      <c r="F127" s="190" t="s">
        <v>134</v>
      </c>
      <c r="G127" s="191" t="s">
        <v>130</v>
      </c>
      <c r="H127" s="192">
        <v>30.856000000000002</v>
      </c>
      <c r="I127" s="193"/>
      <c r="J127" s="192">
        <f t="shared" si="0"/>
        <v>0</v>
      </c>
      <c r="K127" s="190" t="s">
        <v>125</v>
      </c>
      <c r="L127" s="34"/>
      <c r="M127" s="194" t="s">
        <v>1</v>
      </c>
      <c r="N127" s="195" t="s">
        <v>40</v>
      </c>
      <c r="O127" s="62"/>
      <c r="P127" s="196">
        <f t="shared" si="1"/>
        <v>0</v>
      </c>
      <c r="Q127" s="196">
        <v>0</v>
      </c>
      <c r="R127" s="196">
        <f t="shared" si="2"/>
        <v>0</v>
      </c>
      <c r="S127" s="196">
        <v>0</v>
      </c>
      <c r="T127" s="197">
        <f t="shared" si="3"/>
        <v>0</v>
      </c>
      <c r="AR127" s="198" t="s">
        <v>119</v>
      </c>
      <c r="AT127" s="198" t="s">
        <v>121</v>
      </c>
      <c r="AU127" s="198" t="s">
        <v>126</v>
      </c>
      <c r="AY127" s="13" t="s">
        <v>118</v>
      </c>
      <c r="BE127" s="199">
        <f t="shared" si="4"/>
        <v>0</v>
      </c>
      <c r="BF127" s="199">
        <f t="shared" si="5"/>
        <v>0</v>
      </c>
      <c r="BG127" s="199">
        <f t="shared" si="6"/>
        <v>0</v>
      </c>
      <c r="BH127" s="199">
        <f t="shared" si="7"/>
        <v>0</v>
      </c>
      <c r="BI127" s="199">
        <f t="shared" si="8"/>
        <v>0</v>
      </c>
      <c r="BJ127" s="13" t="s">
        <v>126</v>
      </c>
      <c r="BK127" s="200">
        <f t="shared" si="9"/>
        <v>0</v>
      </c>
      <c r="BL127" s="13" t="s">
        <v>119</v>
      </c>
      <c r="BM127" s="198" t="s">
        <v>135</v>
      </c>
    </row>
    <row r="128" spans="2:65" s="1" customFormat="1" ht="16.5" customHeight="1">
      <c r="B128" s="30"/>
      <c r="C128" s="188" t="s">
        <v>119</v>
      </c>
      <c r="D128" s="188" t="s">
        <v>121</v>
      </c>
      <c r="E128" s="189" t="s">
        <v>136</v>
      </c>
      <c r="F128" s="190" t="s">
        <v>137</v>
      </c>
      <c r="G128" s="191" t="s">
        <v>124</v>
      </c>
      <c r="H128" s="192">
        <v>1.341</v>
      </c>
      <c r="I128" s="193"/>
      <c r="J128" s="192">
        <f t="shared" si="0"/>
        <v>0</v>
      </c>
      <c r="K128" s="190" t="s">
        <v>125</v>
      </c>
      <c r="L128" s="34"/>
      <c r="M128" s="194" t="s">
        <v>1</v>
      </c>
      <c r="N128" s="195" t="s">
        <v>40</v>
      </c>
      <c r="O128" s="62"/>
      <c r="P128" s="196">
        <f t="shared" si="1"/>
        <v>0</v>
      </c>
      <c r="Q128" s="196">
        <v>2.2405599999999999</v>
      </c>
      <c r="R128" s="196">
        <f t="shared" si="2"/>
        <v>3.0045909599999998</v>
      </c>
      <c r="S128" s="196">
        <v>0</v>
      </c>
      <c r="T128" s="197">
        <f t="shared" si="3"/>
        <v>0</v>
      </c>
      <c r="AR128" s="198" t="s">
        <v>119</v>
      </c>
      <c r="AT128" s="198" t="s">
        <v>121</v>
      </c>
      <c r="AU128" s="198" t="s">
        <v>126</v>
      </c>
      <c r="AY128" s="13" t="s">
        <v>118</v>
      </c>
      <c r="BE128" s="199">
        <f t="shared" si="4"/>
        <v>0</v>
      </c>
      <c r="BF128" s="199">
        <f t="shared" si="5"/>
        <v>0</v>
      </c>
      <c r="BG128" s="199">
        <f t="shared" si="6"/>
        <v>0</v>
      </c>
      <c r="BH128" s="199">
        <f t="shared" si="7"/>
        <v>0</v>
      </c>
      <c r="BI128" s="199">
        <f t="shared" si="8"/>
        <v>0</v>
      </c>
      <c r="BJ128" s="13" t="s">
        <v>126</v>
      </c>
      <c r="BK128" s="200">
        <f t="shared" si="9"/>
        <v>0</v>
      </c>
      <c r="BL128" s="13" t="s">
        <v>119</v>
      </c>
      <c r="BM128" s="198" t="s">
        <v>138</v>
      </c>
    </row>
    <row r="129" spans="2:65" s="1" customFormat="1" ht="24" customHeight="1">
      <c r="B129" s="30"/>
      <c r="C129" s="188" t="s">
        <v>139</v>
      </c>
      <c r="D129" s="188" t="s">
        <v>121</v>
      </c>
      <c r="E129" s="189" t="s">
        <v>140</v>
      </c>
      <c r="F129" s="190" t="s">
        <v>141</v>
      </c>
      <c r="G129" s="191" t="s">
        <v>130</v>
      </c>
      <c r="H129" s="192">
        <v>3.41</v>
      </c>
      <c r="I129" s="193"/>
      <c r="J129" s="192">
        <f t="shared" si="0"/>
        <v>0</v>
      </c>
      <c r="K129" s="190" t="s">
        <v>125</v>
      </c>
      <c r="L129" s="34"/>
      <c r="M129" s="194" t="s">
        <v>1</v>
      </c>
      <c r="N129" s="195" t="s">
        <v>40</v>
      </c>
      <c r="O129" s="62"/>
      <c r="P129" s="196">
        <f t="shared" si="1"/>
        <v>0</v>
      </c>
      <c r="Q129" s="196">
        <v>8.4600000000000005E-3</v>
      </c>
      <c r="R129" s="196">
        <f t="shared" si="2"/>
        <v>2.8848600000000002E-2</v>
      </c>
      <c r="S129" s="196">
        <v>0</v>
      </c>
      <c r="T129" s="197">
        <f t="shared" si="3"/>
        <v>0</v>
      </c>
      <c r="AR129" s="198" t="s">
        <v>119</v>
      </c>
      <c r="AT129" s="198" t="s">
        <v>121</v>
      </c>
      <c r="AU129" s="198" t="s">
        <v>126</v>
      </c>
      <c r="AY129" s="13" t="s">
        <v>118</v>
      </c>
      <c r="BE129" s="199">
        <f t="shared" si="4"/>
        <v>0</v>
      </c>
      <c r="BF129" s="199">
        <f t="shared" si="5"/>
        <v>0</v>
      </c>
      <c r="BG129" s="199">
        <f t="shared" si="6"/>
        <v>0</v>
      </c>
      <c r="BH129" s="199">
        <f t="shared" si="7"/>
        <v>0</v>
      </c>
      <c r="BI129" s="199">
        <f t="shared" si="8"/>
        <v>0</v>
      </c>
      <c r="BJ129" s="13" t="s">
        <v>126</v>
      </c>
      <c r="BK129" s="200">
        <f t="shared" si="9"/>
        <v>0</v>
      </c>
      <c r="BL129" s="13" t="s">
        <v>119</v>
      </c>
      <c r="BM129" s="198" t="s">
        <v>142</v>
      </c>
    </row>
    <row r="130" spans="2:65" s="1" customFormat="1" ht="24" customHeight="1">
      <c r="B130" s="30"/>
      <c r="C130" s="188" t="s">
        <v>143</v>
      </c>
      <c r="D130" s="188" t="s">
        <v>121</v>
      </c>
      <c r="E130" s="189" t="s">
        <v>144</v>
      </c>
      <c r="F130" s="190" t="s">
        <v>145</v>
      </c>
      <c r="G130" s="191" t="s">
        <v>130</v>
      </c>
      <c r="H130" s="192">
        <v>3.41</v>
      </c>
      <c r="I130" s="193"/>
      <c r="J130" s="192">
        <f t="shared" si="0"/>
        <v>0</v>
      </c>
      <c r="K130" s="190" t="s">
        <v>125</v>
      </c>
      <c r="L130" s="34"/>
      <c r="M130" s="194" t="s">
        <v>1</v>
      </c>
      <c r="N130" s="195" t="s">
        <v>40</v>
      </c>
      <c r="O130" s="62"/>
      <c r="P130" s="196">
        <f t="shared" si="1"/>
        <v>0</v>
      </c>
      <c r="Q130" s="196">
        <v>0</v>
      </c>
      <c r="R130" s="196">
        <f t="shared" si="2"/>
        <v>0</v>
      </c>
      <c r="S130" s="196">
        <v>0</v>
      </c>
      <c r="T130" s="197">
        <f t="shared" si="3"/>
        <v>0</v>
      </c>
      <c r="AR130" s="198" t="s">
        <v>119</v>
      </c>
      <c r="AT130" s="198" t="s">
        <v>121</v>
      </c>
      <c r="AU130" s="198" t="s">
        <v>126</v>
      </c>
      <c r="AY130" s="13" t="s">
        <v>118</v>
      </c>
      <c r="BE130" s="199">
        <f t="shared" si="4"/>
        <v>0</v>
      </c>
      <c r="BF130" s="199">
        <f t="shared" si="5"/>
        <v>0</v>
      </c>
      <c r="BG130" s="199">
        <f t="shared" si="6"/>
        <v>0</v>
      </c>
      <c r="BH130" s="199">
        <f t="shared" si="7"/>
        <v>0</v>
      </c>
      <c r="BI130" s="199">
        <f t="shared" si="8"/>
        <v>0</v>
      </c>
      <c r="BJ130" s="13" t="s">
        <v>126</v>
      </c>
      <c r="BK130" s="200">
        <f t="shared" si="9"/>
        <v>0</v>
      </c>
      <c r="BL130" s="13" t="s">
        <v>119</v>
      </c>
      <c r="BM130" s="198" t="s">
        <v>146</v>
      </c>
    </row>
    <row r="131" spans="2:65" s="11" customFormat="1" ht="22.9" customHeight="1">
      <c r="B131" s="172"/>
      <c r="C131" s="173"/>
      <c r="D131" s="174" t="s">
        <v>73</v>
      </c>
      <c r="E131" s="186" t="s">
        <v>143</v>
      </c>
      <c r="F131" s="186" t="s">
        <v>147</v>
      </c>
      <c r="G131" s="173"/>
      <c r="H131" s="173"/>
      <c r="I131" s="176"/>
      <c r="J131" s="187">
        <f>BK131</f>
        <v>0</v>
      </c>
      <c r="K131" s="173"/>
      <c r="L131" s="178"/>
      <c r="M131" s="179"/>
      <c r="N131" s="180"/>
      <c r="O131" s="180"/>
      <c r="P131" s="181">
        <f>SUM(P132:P137)</f>
        <v>0</v>
      </c>
      <c r="Q131" s="180"/>
      <c r="R131" s="181">
        <f>SUM(R132:R137)</f>
        <v>28.58472888</v>
      </c>
      <c r="S131" s="180"/>
      <c r="T131" s="182">
        <f>SUM(T132:T137)</f>
        <v>0</v>
      </c>
      <c r="AR131" s="183" t="s">
        <v>82</v>
      </c>
      <c r="AT131" s="184" t="s">
        <v>73</v>
      </c>
      <c r="AU131" s="184" t="s">
        <v>82</v>
      </c>
      <c r="AY131" s="183" t="s">
        <v>118</v>
      </c>
      <c r="BK131" s="185">
        <f>SUM(BK132:BK137)</f>
        <v>0</v>
      </c>
    </row>
    <row r="132" spans="2:65" s="1" customFormat="1" ht="24" customHeight="1">
      <c r="B132" s="30"/>
      <c r="C132" s="188" t="s">
        <v>148</v>
      </c>
      <c r="D132" s="188" t="s">
        <v>121</v>
      </c>
      <c r="E132" s="189" t="s">
        <v>149</v>
      </c>
      <c r="F132" s="190" t="s">
        <v>150</v>
      </c>
      <c r="G132" s="191" t="s">
        <v>130</v>
      </c>
      <c r="H132" s="192">
        <v>36.831000000000003</v>
      </c>
      <c r="I132" s="193"/>
      <c r="J132" s="192">
        <f t="shared" ref="J132:J137" si="10">ROUND(I132*H132,3)</f>
        <v>0</v>
      </c>
      <c r="K132" s="190" t="s">
        <v>125</v>
      </c>
      <c r="L132" s="34"/>
      <c r="M132" s="194" t="s">
        <v>1</v>
      </c>
      <c r="N132" s="195" t="s">
        <v>40</v>
      </c>
      <c r="O132" s="62"/>
      <c r="P132" s="196">
        <f t="shared" ref="P132:P137" si="11">O132*H132</f>
        <v>0</v>
      </c>
      <c r="Q132" s="196">
        <v>2.0000000000000001E-4</v>
      </c>
      <c r="R132" s="196">
        <f t="shared" ref="R132:R137" si="12">Q132*H132</f>
        <v>7.3662000000000007E-3</v>
      </c>
      <c r="S132" s="196">
        <v>0</v>
      </c>
      <c r="T132" s="197">
        <f t="shared" ref="T132:T137" si="13">S132*H132</f>
        <v>0</v>
      </c>
      <c r="AR132" s="198" t="s">
        <v>119</v>
      </c>
      <c r="AT132" s="198" t="s">
        <v>121</v>
      </c>
      <c r="AU132" s="198" t="s">
        <v>126</v>
      </c>
      <c r="AY132" s="13" t="s">
        <v>118</v>
      </c>
      <c r="BE132" s="199">
        <f t="shared" ref="BE132:BE137" si="14">IF(N132="základná",J132,0)</f>
        <v>0</v>
      </c>
      <c r="BF132" s="199">
        <f t="shared" ref="BF132:BF137" si="15">IF(N132="znížená",J132,0)</f>
        <v>0</v>
      </c>
      <c r="BG132" s="199">
        <f t="shared" ref="BG132:BG137" si="16">IF(N132="zákl. prenesená",J132,0)</f>
        <v>0</v>
      </c>
      <c r="BH132" s="199">
        <f t="shared" ref="BH132:BH137" si="17">IF(N132="zníž. prenesená",J132,0)</f>
        <v>0</v>
      </c>
      <c r="BI132" s="199">
        <f t="shared" ref="BI132:BI137" si="18">IF(N132="nulová",J132,0)</f>
        <v>0</v>
      </c>
      <c r="BJ132" s="13" t="s">
        <v>126</v>
      </c>
      <c r="BK132" s="200">
        <f t="shared" ref="BK132:BK137" si="19">ROUND(I132*H132,3)</f>
        <v>0</v>
      </c>
      <c r="BL132" s="13" t="s">
        <v>119</v>
      </c>
      <c r="BM132" s="198" t="s">
        <v>151</v>
      </c>
    </row>
    <row r="133" spans="2:65" s="1" customFormat="1" ht="24" customHeight="1">
      <c r="B133" s="30"/>
      <c r="C133" s="188" t="s">
        <v>152</v>
      </c>
      <c r="D133" s="188" t="s">
        <v>121</v>
      </c>
      <c r="E133" s="189" t="s">
        <v>153</v>
      </c>
      <c r="F133" s="190" t="s">
        <v>154</v>
      </c>
      <c r="G133" s="191" t="s">
        <v>130</v>
      </c>
      <c r="H133" s="192">
        <v>343.75</v>
      </c>
      <c r="I133" s="193"/>
      <c r="J133" s="192">
        <f t="shared" si="10"/>
        <v>0</v>
      </c>
      <c r="K133" s="190" t="s">
        <v>125</v>
      </c>
      <c r="L133" s="34"/>
      <c r="M133" s="194" t="s">
        <v>1</v>
      </c>
      <c r="N133" s="195" t="s">
        <v>40</v>
      </c>
      <c r="O133" s="62"/>
      <c r="P133" s="196">
        <f t="shared" si="11"/>
        <v>0</v>
      </c>
      <c r="Q133" s="196">
        <v>0</v>
      </c>
      <c r="R133" s="196">
        <f t="shared" si="12"/>
        <v>0</v>
      </c>
      <c r="S133" s="196">
        <v>0</v>
      </c>
      <c r="T133" s="197">
        <f t="shared" si="13"/>
        <v>0</v>
      </c>
      <c r="AR133" s="198" t="s">
        <v>119</v>
      </c>
      <c r="AT133" s="198" t="s">
        <v>121</v>
      </c>
      <c r="AU133" s="198" t="s">
        <v>126</v>
      </c>
      <c r="AY133" s="13" t="s">
        <v>118</v>
      </c>
      <c r="BE133" s="199">
        <f t="shared" si="14"/>
        <v>0</v>
      </c>
      <c r="BF133" s="199">
        <f t="shared" si="15"/>
        <v>0</v>
      </c>
      <c r="BG133" s="199">
        <f t="shared" si="16"/>
        <v>0</v>
      </c>
      <c r="BH133" s="199">
        <f t="shared" si="17"/>
        <v>0</v>
      </c>
      <c r="BI133" s="199">
        <f t="shared" si="18"/>
        <v>0</v>
      </c>
      <c r="BJ133" s="13" t="s">
        <v>126</v>
      </c>
      <c r="BK133" s="200">
        <f t="shared" si="19"/>
        <v>0</v>
      </c>
      <c r="BL133" s="13" t="s">
        <v>119</v>
      </c>
      <c r="BM133" s="198" t="s">
        <v>155</v>
      </c>
    </row>
    <row r="134" spans="2:65" s="1" customFormat="1" ht="24" customHeight="1">
      <c r="B134" s="30"/>
      <c r="C134" s="188" t="s">
        <v>156</v>
      </c>
      <c r="D134" s="188" t="s">
        <v>121</v>
      </c>
      <c r="E134" s="189" t="s">
        <v>157</v>
      </c>
      <c r="F134" s="190" t="s">
        <v>158</v>
      </c>
      <c r="G134" s="191" t="s">
        <v>130</v>
      </c>
      <c r="H134" s="192">
        <v>30.8</v>
      </c>
      <c r="I134" s="193"/>
      <c r="J134" s="192">
        <f t="shared" si="10"/>
        <v>0</v>
      </c>
      <c r="K134" s="190" t="s">
        <v>125</v>
      </c>
      <c r="L134" s="34"/>
      <c r="M134" s="194" t="s">
        <v>1</v>
      </c>
      <c r="N134" s="195" t="s">
        <v>40</v>
      </c>
      <c r="O134" s="62"/>
      <c r="P134" s="196">
        <f t="shared" si="11"/>
        <v>0</v>
      </c>
      <c r="Q134" s="196">
        <v>3.09E-2</v>
      </c>
      <c r="R134" s="196">
        <f t="shared" si="12"/>
        <v>0.95172000000000001</v>
      </c>
      <c r="S134" s="196">
        <v>0</v>
      </c>
      <c r="T134" s="197">
        <f t="shared" si="13"/>
        <v>0</v>
      </c>
      <c r="AR134" s="198" t="s">
        <v>119</v>
      </c>
      <c r="AT134" s="198" t="s">
        <v>121</v>
      </c>
      <c r="AU134" s="198" t="s">
        <v>126</v>
      </c>
      <c r="AY134" s="13" t="s">
        <v>118</v>
      </c>
      <c r="BE134" s="199">
        <f t="shared" si="14"/>
        <v>0</v>
      </c>
      <c r="BF134" s="199">
        <f t="shared" si="15"/>
        <v>0</v>
      </c>
      <c r="BG134" s="199">
        <f t="shared" si="16"/>
        <v>0</v>
      </c>
      <c r="BH134" s="199">
        <f t="shared" si="17"/>
        <v>0</v>
      </c>
      <c r="BI134" s="199">
        <f t="shared" si="18"/>
        <v>0</v>
      </c>
      <c r="BJ134" s="13" t="s">
        <v>126</v>
      </c>
      <c r="BK134" s="200">
        <f t="shared" si="19"/>
        <v>0</v>
      </c>
      <c r="BL134" s="13" t="s">
        <v>119</v>
      </c>
      <c r="BM134" s="198" t="s">
        <v>159</v>
      </c>
    </row>
    <row r="135" spans="2:65" s="1" customFormat="1" ht="24" customHeight="1">
      <c r="B135" s="30"/>
      <c r="C135" s="188" t="s">
        <v>160</v>
      </c>
      <c r="D135" s="188" t="s">
        <v>121</v>
      </c>
      <c r="E135" s="189" t="s">
        <v>161</v>
      </c>
      <c r="F135" s="190" t="s">
        <v>162</v>
      </c>
      <c r="G135" s="191" t="s">
        <v>130</v>
      </c>
      <c r="H135" s="192">
        <v>257.8</v>
      </c>
      <c r="I135" s="193"/>
      <c r="J135" s="192">
        <f t="shared" si="10"/>
        <v>0</v>
      </c>
      <c r="K135" s="190" t="s">
        <v>125</v>
      </c>
      <c r="L135" s="34"/>
      <c r="M135" s="194" t="s">
        <v>1</v>
      </c>
      <c r="N135" s="195" t="s">
        <v>40</v>
      </c>
      <c r="O135" s="62"/>
      <c r="P135" s="196">
        <f t="shared" si="11"/>
        <v>0</v>
      </c>
      <c r="Q135" s="196">
        <v>0.10299999999999999</v>
      </c>
      <c r="R135" s="196">
        <f t="shared" si="12"/>
        <v>26.5534</v>
      </c>
      <c r="S135" s="196">
        <v>0</v>
      </c>
      <c r="T135" s="197">
        <f t="shared" si="13"/>
        <v>0</v>
      </c>
      <c r="AR135" s="198" t="s">
        <v>119</v>
      </c>
      <c r="AT135" s="198" t="s">
        <v>121</v>
      </c>
      <c r="AU135" s="198" t="s">
        <v>126</v>
      </c>
      <c r="AY135" s="13" t="s">
        <v>118</v>
      </c>
      <c r="BE135" s="199">
        <f t="shared" si="14"/>
        <v>0</v>
      </c>
      <c r="BF135" s="199">
        <f t="shared" si="15"/>
        <v>0</v>
      </c>
      <c r="BG135" s="199">
        <f t="shared" si="16"/>
        <v>0</v>
      </c>
      <c r="BH135" s="199">
        <f t="shared" si="17"/>
        <v>0</v>
      </c>
      <c r="BI135" s="199">
        <f t="shared" si="18"/>
        <v>0</v>
      </c>
      <c r="BJ135" s="13" t="s">
        <v>126</v>
      </c>
      <c r="BK135" s="200">
        <f t="shared" si="19"/>
        <v>0</v>
      </c>
      <c r="BL135" s="13" t="s">
        <v>119</v>
      </c>
      <c r="BM135" s="198" t="s">
        <v>163</v>
      </c>
    </row>
    <row r="136" spans="2:65" s="1" customFormat="1" ht="24" customHeight="1">
      <c r="B136" s="30"/>
      <c r="C136" s="188" t="s">
        <v>164</v>
      </c>
      <c r="D136" s="188" t="s">
        <v>121</v>
      </c>
      <c r="E136" s="189" t="s">
        <v>165</v>
      </c>
      <c r="F136" s="190" t="s">
        <v>166</v>
      </c>
      <c r="G136" s="191" t="s">
        <v>130</v>
      </c>
      <c r="H136" s="192">
        <v>94.796000000000006</v>
      </c>
      <c r="I136" s="193"/>
      <c r="J136" s="192">
        <f t="shared" si="10"/>
        <v>0</v>
      </c>
      <c r="K136" s="190" t="s">
        <v>125</v>
      </c>
      <c r="L136" s="34"/>
      <c r="M136" s="194" t="s">
        <v>1</v>
      </c>
      <c r="N136" s="195" t="s">
        <v>40</v>
      </c>
      <c r="O136" s="62"/>
      <c r="P136" s="196">
        <f t="shared" si="11"/>
        <v>0</v>
      </c>
      <c r="Q136" s="196">
        <v>1.0330000000000001E-2</v>
      </c>
      <c r="R136" s="196">
        <f t="shared" si="12"/>
        <v>0.97924268000000014</v>
      </c>
      <c r="S136" s="196">
        <v>0</v>
      </c>
      <c r="T136" s="197">
        <f t="shared" si="13"/>
        <v>0</v>
      </c>
      <c r="AR136" s="198" t="s">
        <v>119</v>
      </c>
      <c r="AT136" s="198" t="s">
        <v>121</v>
      </c>
      <c r="AU136" s="198" t="s">
        <v>126</v>
      </c>
      <c r="AY136" s="13" t="s">
        <v>118</v>
      </c>
      <c r="BE136" s="199">
        <f t="shared" si="14"/>
        <v>0</v>
      </c>
      <c r="BF136" s="199">
        <f t="shared" si="15"/>
        <v>0</v>
      </c>
      <c r="BG136" s="199">
        <f t="shared" si="16"/>
        <v>0</v>
      </c>
      <c r="BH136" s="199">
        <f t="shared" si="17"/>
        <v>0</v>
      </c>
      <c r="BI136" s="199">
        <f t="shared" si="18"/>
        <v>0</v>
      </c>
      <c r="BJ136" s="13" t="s">
        <v>126</v>
      </c>
      <c r="BK136" s="200">
        <f t="shared" si="19"/>
        <v>0</v>
      </c>
      <c r="BL136" s="13" t="s">
        <v>119</v>
      </c>
      <c r="BM136" s="198" t="s">
        <v>167</v>
      </c>
    </row>
    <row r="137" spans="2:65" s="1" customFormat="1" ht="36" customHeight="1">
      <c r="B137" s="30"/>
      <c r="C137" s="188" t="s">
        <v>168</v>
      </c>
      <c r="D137" s="188" t="s">
        <v>121</v>
      </c>
      <c r="E137" s="189" t="s">
        <v>169</v>
      </c>
      <c r="F137" s="190" t="s">
        <v>170</v>
      </c>
      <c r="G137" s="191" t="s">
        <v>171</v>
      </c>
      <c r="H137" s="192">
        <v>3</v>
      </c>
      <c r="I137" s="193"/>
      <c r="J137" s="192">
        <f t="shared" si="10"/>
        <v>0</v>
      </c>
      <c r="K137" s="190" t="s">
        <v>125</v>
      </c>
      <c r="L137" s="34"/>
      <c r="M137" s="194" t="s">
        <v>1</v>
      </c>
      <c r="N137" s="195" t="s">
        <v>40</v>
      </c>
      <c r="O137" s="62"/>
      <c r="P137" s="196">
        <f t="shared" si="11"/>
        <v>0</v>
      </c>
      <c r="Q137" s="196">
        <v>3.1E-2</v>
      </c>
      <c r="R137" s="196">
        <f t="shared" si="12"/>
        <v>9.2999999999999999E-2</v>
      </c>
      <c r="S137" s="196">
        <v>0</v>
      </c>
      <c r="T137" s="197">
        <f t="shared" si="13"/>
        <v>0</v>
      </c>
      <c r="AR137" s="198" t="s">
        <v>119</v>
      </c>
      <c r="AT137" s="198" t="s">
        <v>121</v>
      </c>
      <c r="AU137" s="198" t="s">
        <v>126</v>
      </c>
      <c r="AY137" s="13" t="s">
        <v>118</v>
      </c>
      <c r="BE137" s="199">
        <f t="shared" si="14"/>
        <v>0</v>
      </c>
      <c r="BF137" s="199">
        <f t="shared" si="15"/>
        <v>0</v>
      </c>
      <c r="BG137" s="199">
        <f t="shared" si="16"/>
        <v>0</v>
      </c>
      <c r="BH137" s="199">
        <f t="shared" si="17"/>
        <v>0</v>
      </c>
      <c r="BI137" s="199">
        <f t="shared" si="18"/>
        <v>0</v>
      </c>
      <c r="BJ137" s="13" t="s">
        <v>126</v>
      </c>
      <c r="BK137" s="200">
        <f t="shared" si="19"/>
        <v>0</v>
      </c>
      <c r="BL137" s="13" t="s">
        <v>119</v>
      </c>
      <c r="BM137" s="198" t="s">
        <v>172</v>
      </c>
    </row>
    <row r="138" spans="2:65" s="11" customFormat="1" ht="22.9" customHeight="1">
      <c r="B138" s="172"/>
      <c r="C138" s="173"/>
      <c r="D138" s="174" t="s">
        <v>73</v>
      </c>
      <c r="E138" s="186" t="s">
        <v>173</v>
      </c>
      <c r="F138" s="186" t="s">
        <v>174</v>
      </c>
      <c r="G138" s="173"/>
      <c r="H138" s="173"/>
      <c r="I138" s="176"/>
      <c r="J138" s="187">
        <f>BK138</f>
        <v>0</v>
      </c>
      <c r="K138" s="173"/>
      <c r="L138" s="178"/>
      <c r="M138" s="179"/>
      <c r="N138" s="180"/>
      <c r="O138" s="180"/>
      <c r="P138" s="181">
        <f>P139</f>
        <v>0</v>
      </c>
      <c r="Q138" s="180"/>
      <c r="R138" s="181">
        <f>R139</f>
        <v>0</v>
      </c>
      <c r="S138" s="180"/>
      <c r="T138" s="182">
        <f>T139</f>
        <v>0</v>
      </c>
      <c r="AR138" s="183" t="s">
        <v>82</v>
      </c>
      <c r="AT138" s="184" t="s">
        <v>73</v>
      </c>
      <c r="AU138" s="184" t="s">
        <v>82</v>
      </c>
      <c r="AY138" s="183" t="s">
        <v>118</v>
      </c>
      <c r="BK138" s="185">
        <f>BK139</f>
        <v>0</v>
      </c>
    </row>
    <row r="139" spans="2:65" s="1" customFormat="1" ht="24" customHeight="1">
      <c r="B139" s="30"/>
      <c r="C139" s="188" t="s">
        <v>175</v>
      </c>
      <c r="D139" s="188" t="s">
        <v>121</v>
      </c>
      <c r="E139" s="189" t="s">
        <v>176</v>
      </c>
      <c r="F139" s="190" t="s">
        <v>177</v>
      </c>
      <c r="G139" s="191" t="s">
        <v>178</v>
      </c>
      <c r="H139" s="192">
        <v>43.74</v>
      </c>
      <c r="I139" s="193"/>
      <c r="J139" s="192">
        <f>ROUND(I139*H139,3)</f>
        <v>0</v>
      </c>
      <c r="K139" s="190" t="s">
        <v>125</v>
      </c>
      <c r="L139" s="34"/>
      <c r="M139" s="194" t="s">
        <v>1</v>
      </c>
      <c r="N139" s="195" t="s">
        <v>40</v>
      </c>
      <c r="O139" s="62"/>
      <c r="P139" s="196">
        <f>O139*H139</f>
        <v>0</v>
      </c>
      <c r="Q139" s="196">
        <v>0</v>
      </c>
      <c r="R139" s="196">
        <f>Q139*H139</f>
        <v>0</v>
      </c>
      <c r="S139" s="196">
        <v>0</v>
      </c>
      <c r="T139" s="197">
        <f>S139*H139</f>
        <v>0</v>
      </c>
      <c r="AR139" s="198" t="s">
        <v>119</v>
      </c>
      <c r="AT139" s="198" t="s">
        <v>121</v>
      </c>
      <c r="AU139" s="198" t="s">
        <v>126</v>
      </c>
      <c r="AY139" s="13" t="s">
        <v>118</v>
      </c>
      <c r="BE139" s="199">
        <f>IF(N139="základná",J139,0)</f>
        <v>0</v>
      </c>
      <c r="BF139" s="199">
        <f>IF(N139="znížená",J139,0)</f>
        <v>0</v>
      </c>
      <c r="BG139" s="199">
        <f>IF(N139="zákl. prenesená",J139,0)</f>
        <v>0</v>
      </c>
      <c r="BH139" s="199">
        <f>IF(N139="zníž. prenesená",J139,0)</f>
        <v>0</v>
      </c>
      <c r="BI139" s="199">
        <f>IF(N139="nulová",J139,0)</f>
        <v>0</v>
      </c>
      <c r="BJ139" s="13" t="s">
        <v>126</v>
      </c>
      <c r="BK139" s="200">
        <f>ROUND(I139*H139,3)</f>
        <v>0</v>
      </c>
      <c r="BL139" s="13" t="s">
        <v>119</v>
      </c>
      <c r="BM139" s="198" t="s">
        <v>179</v>
      </c>
    </row>
    <row r="140" spans="2:65" s="11" customFormat="1" ht="25.9" customHeight="1">
      <c r="B140" s="172"/>
      <c r="C140" s="173"/>
      <c r="D140" s="174" t="s">
        <v>73</v>
      </c>
      <c r="E140" s="175" t="s">
        <v>180</v>
      </c>
      <c r="F140" s="175" t="s">
        <v>181</v>
      </c>
      <c r="G140" s="173"/>
      <c r="H140" s="173"/>
      <c r="I140" s="176"/>
      <c r="J140" s="177">
        <f>BK140</f>
        <v>0</v>
      </c>
      <c r="K140" s="173"/>
      <c r="L140" s="178"/>
      <c r="M140" s="179"/>
      <c r="N140" s="180"/>
      <c r="O140" s="180"/>
      <c r="P140" s="181">
        <f>P141</f>
        <v>0</v>
      </c>
      <c r="Q140" s="180"/>
      <c r="R140" s="181">
        <f>R141</f>
        <v>0.24050700000000003</v>
      </c>
      <c r="S140" s="180"/>
      <c r="T140" s="182">
        <f>T141</f>
        <v>0</v>
      </c>
      <c r="AR140" s="183" t="s">
        <v>126</v>
      </c>
      <c r="AT140" s="184" t="s">
        <v>73</v>
      </c>
      <c r="AU140" s="184" t="s">
        <v>74</v>
      </c>
      <c r="AY140" s="183" t="s">
        <v>118</v>
      </c>
      <c r="BK140" s="185">
        <f>BK141</f>
        <v>0</v>
      </c>
    </row>
    <row r="141" spans="2:65" s="11" customFormat="1" ht="22.9" customHeight="1">
      <c r="B141" s="172"/>
      <c r="C141" s="173"/>
      <c r="D141" s="174" t="s">
        <v>73</v>
      </c>
      <c r="E141" s="186" t="s">
        <v>182</v>
      </c>
      <c r="F141" s="186" t="s">
        <v>183</v>
      </c>
      <c r="G141" s="173"/>
      <c r="H141" s="173"/>
      <c r="I141" s="176"/>
      <c r="J141" s="187">
        <f>BK141</f>
        <v>0</v>
      </c>
      <c r="K141" s="173"/>
      <c r="L141" s="178"/>
      <c r="M141" s="179"/>
      <c r="N141" s="180"/>
      <c r="O141" s="180"/>
      <c r="P141" s="181">
        <f>SUM(P142:P144)</f>
        <v>0</v>
      </c>
      <c r="Q141" s="180"/>
      <c r="R141" s="181">
        <f>SUM(R142:R144)</f>
        <v>0.24050700000000003</v>
      </c>
      <c r="S141" s="180"/>
      <c r="T141" s="182">
        <f>SUM(T142:T144)</f>
        <v>0</v>
      </c>
      <c r="AR141" s="183" t="s">
        <v>126</v>
      </c>
      <c r="AT141" s="184" t="s">
        <v>73</v>
      </c>
      <c r="AU141" s="184" t="s">
        <v>82</v>
      </c>
      <c r="AY141" s="183" t="s">
        <v>118</v>
      </c>
      <c r="BK141" s="185">
        <f>SUM(BK142:BK144)</f>
        <v>0</v>
      </c>
    </row>
    <row r="142" spans="2:65" s="1" customFormat="1" ht="24" customHeight="1">
      <c r="B142" s="30"/>
      <c r="C142" s="188" t="s">
        <v>184</v>
      </c>
      <c r="D142" s="188" t="s">
        <v>121</v>
      </c>
      <c r="E142" s="189" t="s">
        <v>185</v>
      </c>
      <c r="F142" s="190" t="s">
        <v>186</v>
      </c>
      <c r="G142" s="191" t="s">
        <v>130</v>
      </c>
      <c r="H142" s="192">
        <v>36.831000000000003</v>
      </c>
      <c r="I142" s="193"/>
      <c r="J142" s="192">
        <f>ROUND(I142*H142,3)</f>
        <v>0</v>
      </c>
      <c r="K142" s="190" t="s">
        <v>125</v>
      </c>
      <c r="L142" s="34"/>
      <c r="M142" s="194" t="s">
        <v>1</v>
      </c>
      <c r="N142" s="195" t="s">
        <v>40</v>
      </c>
      <c r="O142" s="62"/>
      <c r="P142" s="196">
        <f>O142*H142</f>
        <v>0</v>
      </c>
      <c r="Q142" s="196">
        <v>5.0000000000000001E-3</v>
      </c>
      <c r="R142" s="196">
        <f>Q142*H142</f>
        <v>0.18415500000000001</v>
      </c>
      <c r="S142" s="196">
        <v>0</v>
      </c>
      <c r="T142" s="197">
        <f>S142*H142</f>
        <v>0</v>
      </c>
      <c r="AR142" s="198" t="s">
        <v>187</v>
      </c>
      <c r="AT142" s="198" t="s">
        <v>121</v>
      </c>
      <c r="AU142" s="198" t="s">
        <v>126</v>
      </c>
      <c r="AY142" s="13" t="s">
        <v>118</v>
      </c>
      <c r="BE142" s="199">
        <f>IF(N142="základná",J142,0)</f>
        <v>0</v>
      </c>
      <c r="BF142" s="199">
        <f>IF(N142="znížená",J142,0)</f>
        <v>0</v>
      </c>
      <c r="BG142" s="199">
        <f>IF(N142="zákl. prenesená",J142,0)</f>
        <v>0</v>
      </c>
      <c r="BH142" s="199">
        <f>IF(N142="zníž. prenesená",J142,0)</f>
        <v>0</v>
      </c>
      <c r="BI142" s="199">
        <f>IF(N142="nulová",J142,0)</f>
        <v>0</v>
      </c>
      <c r="BJ142" s="13" t="s">
        <v>126</v>
      </c>
      <c r="BK142" s="200">
        <f>ROUND(I142*H142,3)</f>
        <v>0</v>
      </c>
      <c r="BL142" s="13" t="s">
        <v>187</v>
      </c>
      <c r="BM142" s="198" t="s">
        <v>188</v>
      </c>
    </row>
    <row r="143" spans="2:65" s="1" customFormat="1" ht="24" customHeight="1">
      <c r="B143" s="30"/>
      <c r="C143" s="201" t="s">
        <v>189</v>
      </c>
      <c r="D143" s="201" t="s">
        <v>190</v>
      </c>
      <c r="E143" s="202" t="s">
        <v>191</v>
      </c>
      <c r="F143" s="203" t="s">
        <v>192</v>
      </c>
      <c r="G143" s="204" t="s">
        <v>130</v>
      </c>
      <c r="H143" s="205">
        <v>37.567999999999998</v>
      </c>
      <c r="I143" s="206"/>
      <c r="J143" s="205">
        <f>ROUND(I143*H143,3)</f>
        <v>0</v>
      </c>
      <c r="K143" s="203" t="s">
        <v>125</v>
      </c>
      <c r="L143" s="207"/>
      <c r="M143" s="208" t="s">
        <v>1</v>
      </c>
      <c r="N143" s="209" t="s">
        <v>40</v>
      </c>
      <c r="O143" s="62"/>
      <c r="P143" s="196">
        <f>O143*H143</f>
        <v>0</v>
      </c>
      <c r="Q143" s="196">
        <v>1.5E-3</v>
      </c>
      <c r="R143" s="196">
        <f>Q143*H143</f>
        <v>5.6351999999999999E-2</v>
      </c>
      <c r="S143" s="196">
        <v>0</v>
      </c>
      <c r="T143" s="197">
        <f>S143*H143</f>
        <v>0</v>
      </c>
      <c r="AR143" s="198" t="s">
        <v>193</v>
      </c>
      <c r="AT143" s="198" t="s">
        <v>190</v>
      </c>
      <c r="AU143" s="198" t="s">
        <v>126</v>
      </c>
      <c r="AY143" s="13" t="s">
        <v>118</v>
      </c>
      <c r="BE143" s="199">
        <f>IF(N143="základná",J143,0)</f>
        <v>0</v>
      </c>
      <c r="BF143" s="199">
        <f>IF(N143="znížená",J143,0)</f>
        <v>0</v>
      </c>
      <c r="BG143" s="199">
        <f>IF(N143="zákl. prenesená",J143,0)</f>
        <v>0</v>
      </c>
      <c r="BH143" s="199">
        <f>IF(N143="zníž. prenesená",J143,0)</f>
        <v>0</v>
      </c>
      <c r="BI143" s="199">
        <f>IF(N143="nulová",J143,0)</f>
        <v>0</v>
      </c>
      <c r="BJ143" s="13" t="s">
        <v>126</v>
      </c>
      <c r="BK143" s="200">
        <f>ROUND(I143*H143,3)</f>
        <v>0</v>
      </c>
      <c r="BL143" s="13" t="s">
        <v>187</v>
      </c>
      <c r="BM143" s="198" t="s">
        <v>194</v>
      </c>
    </row>
    <row r="144" spans="2:65" s="1" customFormat="1" ht="24" customHeight="1">
      <c r="B144" s="30"/>
      <c r="C144" s="188" t="s">
        <v>187</v>
      </c>
      <c r="D144" s="188" t="s">
        <v>121</v>
      </c>
      <c r="E144" s="189" t="s">
        <v>195</v>
      </c>
      <c r="F144" s="190" t="s">
        <v>196</v>
      </c>
      <c r="G144" s="191" t="s">
        <v>197</v>
      </c>
      <c r="H144" s="193"/>
      <c r="I144" s="193"/>
      <c r="J144" s="192">
        <f>ROUND(I144*H144,3)</f>
        <v>0</v>
      </c>
      <c r="K144" s="190" t="s">
        <v>125</v>
      </c>
      <c r="L144" s="34"/>
      <c r="M144" s="210" t="s">
        <v>1</v>
      </c>
      <c r="N144" s="211" t="s">
        <v>40</v>
      </c>
      <c r="O144" s="212"/>
      <c r="P144" s="213">
        <f>O144*H144</f>
        <v>0</v>
      </c>
      <c r="Q144" s="213">
        <v>0</v>
      </c>
      <c r="R144" s="213">
        <f>Q144*H144</f>
        <v>0</v>
      </c>
      <c r="S144" s="213">
        <v>0</v>
      </c>
      <c r="T144" s="214">
        <f>S144*H144</f>
        <v>0</v>
      </c>
      <c r="AR144" s="198" t="s">
        <v>187</v>
      </c>
      <c r="AT144" s="198" t="s">
        <v>121</v>
      </c>
      <c r="AU144" s="198" t="s">
        <v>126</v>
      </c>
      <c r="AY144" s="13" t="s">
        <v>118</v>
      </c>
      <c r="BE144" s="199">
        <f>IF(N144="základná",J144,0)</f>
        <v>0</v>
      </c>
      <c r="BF144" s="199">
        <f>IF(N144="znížená",J144,0)</f>
        <v>0</v>
      </c>
      <c r="BG144" s="199">
        <f>IF(N144="zákl. prenesená",J144,0)</f>
        <v>0</v>
      </c>
      <c r="BH144" s="199">
        <f>IF(N144="zníž. prenesená",J144,0)</f>
        <v>0</v>
      </c>
      <c r="BI144" s="199">
        <f>IF(N144="nulová",J144,0)</f>
        <v>0</v>
      </c>
      <c r="BJ144" s="13" t="s">
        <v>126</v>
      </c>
      <c r="BK144" s="200">
        <f>ROUND(I144*H144,3)</f>
        <v>0</v>
      </c>
      <c r="BL144" s="13" t="s">
        <v>187</v>
      </c>
      <c r="BM144" s="198" t="s">
        <v>198</v>
      </c>
    </row>
    <row r="145" spans="2:12" s="1" customFormat="1" ht="6.95" customHeight="1">
      <c r="B145" s="45"/>
      <c r="C145" s="46"/>
      <c r="D145" s="46"/>
      <c r="E145" s="46"/>
      <c r="F145" s="46"/>
      <c r="G145" s="46"/>
      <c r="H145" s="46"/>
      <c r="I145" s="138"/>
      <c r="J145" s="46"/>
      <c r="K145" s="46"/>
      <c r="L145" s="34"/>
    </row>
  </sheetData>
  <sheetProtection algorithmName="SHA-512" hashValue="Snq7sFHy5VdP3HNZMWjr4knCGI7GmuMwjirqLc8bkmBfVKy27Cqg/f19yRANHmpHFcsjp2OB63ED8mpu4KuWGw==" saltValue="zK99s18e2PC6eFO5zEv8PIZgbTvgWu2LDxf2GfrWMxL7jjqlmThDU7A8Hvgg03+9FhPCRlLPEP4imd599xzsqg==" spinCount="100000" sheet="1" objects="1" scenarios="1" formatColumns="0" formatRows="0" autoFilter="0"/>
  <autoFilter ref="C121:K144"/>
  <mergeCells count="9">
    <mergeCell ref="E87:H87"/>
    <mergeCell ref="E112:H112"/>
    <mergeCell ref="E114:H114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39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99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AT2" s="13" t="s">
        <v>86</v>
      </c>
    </row>
    <row r="3" spans="2:46" ht="6.95" customHeight="1">
      <c r="B3" s="100"/>
      <c r="C3" s="101"/>
      <c r="D3" s="101"/>
      <c r="E3" s="101"/>
      <c r="F3" s="101"/>
      <c r="G3" s="101"/>
      <c r="H3" s="101"/>
      <c r="I3" s="102"/>
      <c r="J3" s="101"/>
      <c r="K3" s="101"/>
      <c r="L3" s="16"/>
      <c r="AT3" s="13" t="s">
        <v>74</v>
      </c>
    </row>
    <row r="4" spans="2:46" ht="24.95" customHeight="1">
      <c r="B4" s="16"/>
      <c r="D4" s="103" t="s">
        <v>90</v>
      </c>
      <c r="L4" s="16"/>
      <c r="M4" s="104" t="s">
        <v>9</v>
      </c>
      <c r="AT4" s="13" t="s">
        <v>4</v>
      </c>
    </row>
    <row r="5" spans="2:46" ht="6.95" customHeight="1">
      <c r="B5" s="16"/>
      <c r="L5" s="16"/>
    </row>
    <row r="6" spans="2:46" ht="12" customHeight="1">
      <c r="B6" s="16"/>
      <c r="D6" s="105" t="s">
        <v>14</v>
      </c>
      <c r="L6" s="16"/>
    </row>
    <row r="7" spans="2:46" ht="16.5" customHeight="1">
      <c r="B7" s="16"/>
      <c r="E7" s="258" t="str">
        <f>'Rekapitulácia stavby'!K6</f>
        <v>Zážitkovy bazen - prestavba</v>
      </c>
      <c r="F7" s="259"/>
      <c r="G7" s="259"/>
      <c r="H7" s="259"/>
      <c r="L7" s="16"/>
    </row>
    <row r="8" spans="2:46" s="1" customFormat="1" ht="12" customHeight="1">
      <c r="B8" s="34"/>
      <c r="D8" s="105" t="s">
        <v>91</v>
      </c>
      <c r="I8" s="106"/>
      <c r="L8" s="34"/>
    </row>
    <row r="9" spans="2:46" s="1" customFormat="1" ht="36.950000000000003" customHeight="1">
      <c r="B9" s="34"/>
      <c r="E9" s="260" t="s">
        <v>199</v>
      </c>
      <c r="F9" s="261"/>
      <c r="G9" s="261"/>
      <c r="H9" s="261"/>
      <c r="I9" s="106"/>
      <c r="L9" s="34"/>
    </row>
    <row r="10" spans="2:46" s="1" customFormat="1" ht="11.25">
      <c r="B10" s="34"/>
      <c r="I10" s="106"/>
      <c r="L10" s="34"/>
    </row>
    <row r="11" spans="2:46" s="1" customFormat="1" ht="12" customHeight="1">
      <c r="B11" s="34"/>
      <c r="D11" s="105" t="s">
        <v>16</v>
      </c>
      <c r="F11" s="107" t="s">
        <v>1</v>
      </c>
      <c r="I11" s="108" t="s">
        <v>17</v>
      </c>
      <c r="J11" s="107" t="s">
        <v>1</v>
      </c>
      <c r="L11" s="34"/>
    </row>
    <row r="12" spans="2:46" s="1" customFormat="1" ht="12" customHeight="1">
      <c r="B12" s="34"/>
      <c r="D12" s="105" t="s">
        <v>18</v>
      </c>
      <c r="F12" s="107" t="s">
        <v>19</v>
      </c>
      <c r="I12" s="108" t="s">
        <v>20</v>
      </c>
      <c r="J12" s="109" t="str">
        <f>'Rekapitulácia stavby'!AN8</f>
        <v>1. 4. 2019</v>
      </c>
      <c r="L12" s="34"/>
    </row>
    <row r="13" spans="2:46" s="1" customFormat="1" ht="10.9" customHeight="1">
      <c r="B13" s="34"/>
      <c r="I13" s="106"/>
      <c r="L13" s="34"/>
    </row>
    <row r="14" spans="2:46" s="1" customFormat="1" ht="12" customHeight="1">
      <c r="B14" s="34"/>
      <c r="D14" s="105" t="s">
        <v>22</v>
      </c>
      <c r="I14" s="108" t="s">
        <v>23</v>
      </c>
      <c r="J14" s="107" t="s">
        <v>1</v>
      </c>
      <c r="L14" s="34"/>
    </row>
    <row r="15" spans="2:46" s="1" customFormat="1" ht="18" customHeight="1">
      <c r="B15" s="34"/>
      <c r="E15" s="107" t="s">
        <v>24</v>
      </c>
      <c r="I15" s="108" t="s">
        <v>25</v>
      </c>
      <c r="J15" s="107" t="s">
        <v>1</v>
      </c>
      <c r="L15" s="34"/>
    </row>
    <row r="16" spans="2:46" s="1" customFormat="1" ht="6.95" customHeight="1">
      <c r="B16" s="34"/>
      <c r="I16" s="106"/>
      <c r="L16" s="34"/>
    </row>
    <row r="17" spans="2:12" s="1" customFormat="1" ht="12" customHeight="1">
      <c r="B17" s="34"/>
      <c r="D17" s="105" t="s">
        <v>26</v>
      </c>
      <c r="I17" s="108" t="s">
        <v>23</v>
      </c>
      <c r="J17" s="26" t="str">
        <f>'Rekapitulácia stavby'!AN13</f>
        <v>Vyplň údaj</v>
      </c>
      <c r="L17" s="34"/>
    </row>
    <row r="18" spans="2:12" s="1" customFormat="1" ht="18" customHeight="1">
      <c r="B18" s="34"/>
      <c r="E18" s="262" t="str">
        <f>'Rekapitulácia stavby'!E14</f>
        <v>Vyplň údaj</v>
      </c>
      <c r="F18" s="263"/>
      <c r="G18" s="263"/>
      <c r="H18" s="263"/>
      <c r="I18" s="108" t="s">
        <v>25</v>
      </c>
      <c r="J18" s="26" t="str">
        <f>'Rekapitulácia stavby'!AN14</f>
        <v>Vyplň údaj</v>
      </c>
      <c r="L18" s="34"/>
    </row>
    <row r="19" spans="2:12" s="1" customFormat="1" ht="6.95" customHeight="1">
      <c r="B19" s="34"/>
      <c r="I19" s="106"/>
      <c r="L19" s="34"/>
    </row>
    <row r="20" spans="2:12" s="1" customFormat="1" ht="12" customHeight="1">
      <c r="B20" s="34"/>
      <c r="D20" s="105" t="s">
        <v>28</v>
      </c>
      <c r="I20" s="108" t="s">
        <v>23</v>
      </c>
      <c r="J20" s="107" t="str">
        <f>IF('Rekapitulácia stavby'!AN16="","",'Rekapitulácia stavby'!AN16)</f>
        <v/>
      </c>
      <c r="L20" s="34"/>
    </row>
    <row r="21" spans="2:12" s="1" customFormat="1" ht="18" customHeight="1">
      <c r="B21" s="34"/>
      <c r="E21" s="107" t="str">
        <f>IF('Rekapitulácia stavby'!E17="","",'Rekapitulácia stavby'!E17)</f>
        <v xml:space="preserve"> </v>
      </c>
      <c r="I21" s="108" t="s">
        <v>25</v>
      </c>
      <c r="J21" s="107" t="str">
        <f>IF('Rekapitulácia stavby'!AN17="","",'Rekapitulácia stavby'!AN17)</f>
        <v/>
      </c>
      <c r="L21" s="34"/>
    </row>
    <row r="22" spans="2:12" s="1" customFormat="1" ht="6.95" customHeight="1">
      <c r="B22" s="34"/>
      <c r="I22" s="106"/>
      <c r="L22" s="34"/>
    </row>
    <row r="23" spans="2:12" s="1" customFormat="1" ht="12" customHeight="1">
      <c r="B23" s="34"/>
      <c r="D23" s="105" t="s">
        <v>32</v>
      </c>
      <c r="I23" s="108" t="s">
        <v>23</v>
      </c>
      <c r="J23" s="107" t="str">
        <f>IF('Rekapitulácia stavby'!AN19="","",'Rekapitulácia stavby'!AN19)</f>
        <v/>
      </c>
      <c r="L23" s="34"/>
    </row>
    <row r="24" spans="2:12" s="1" customFormat="1" ht="18" customHeight="1">
      <c r="B24" s="34"/>
      <c r="E24" s="107" t="str">
        <f>IF('Rekapitulácia stavby'!E20="","",'Rekapitulácia stavby'!E20)</f>
        <v xml:space="preserve"> </v>
      </c>
      <c r="I24" s="108" t="s">
        <v>25</v>
      </c>
      <c r="J24" s="107" t="str">
        <f>IF('Rekapitulácia stavby'!AN20="","",'Rekapitulácia stavby'!AN20)</f>
        <v/>
      </c>
      <c r="L24" s="34"/>
    </row>
    <row r="25" spans="2:12" s="1" customFormat="1" ht="6.95" customHeight="1">
      <c r="B25" s="34"/>
      <c r="I25" s="106"/>
      <c r="L25" s="34"/>
    </row>
    <row r="26" spans="2:12" s="1" customFormat="1" ht="12" customHeight="1">
      <c r="B26" s="34"/>
      <c r="D26" s="105" t="s">
        <v>33</v>
      </c>
      <c r="I26" s="106"/>
      <c r="L26" s="34"/>
    </row>
    <row r="27" spans="2:12" s="7" customFormat="1" ht="16.5" customHeight="1">
      <c r="B27" s="110"/>
      <c r="E27" s="264" t="s">
        <v>1</v>
      </c>
      <c r="F27" s="264"/>
      <c r="G27" s="264"/>
      <c r="H27" s="264"/>
      <c r="I27" s="111"/>
      <c r="L27" s="110"/>
    </row>
    <row r="28" spans="2:12" s="1" customFormat="1" ht="6.95" customHeight="1">
      <c r="B28" s="34"/>
      <c r="I28" s="106"/>
      <c r="L28" s="34"/>
    </row>
    <row r="29" spans="2:12" s="1" customFormat="1" ht="6.95" customHeight="1">
      <c r="B29" s="34"/>
      <c r="D29" s="58"/>
      <c r="E29" s="58"/>
      <c r="F29" s="58"/>
      <c r="G29" s="58"/>
      <c r="H29" s="58"/>
      <c r="I29" s="112"/>
      <c r="J29" s="58"/>
      <c r="K29" s="58"/>
      <c r="L29" s="34"/>
    </row>
    <row r="30" spans="2:12" s="1" customFormat="1" ht="25.35" customHeight="1">
      <c r="B30" s="34"/>
      <c r="D30" s="113" t="s">
        <v>34</v>
      </c>
      <c r="I30" s="106"/>
      <c r="J30" s="114">
        <f>ROUND(J120, 2)</f>
        <v>0</v>
      </c>
      <c r="L30" s="34"/>
    </row>
    <row r="31" spans="2:12" s="1" customFormat="1" ht="6.95" customHeight="1">
      <c r="B31" s="34"/>
      <c r="D31" s="58"/>
      <c r="E31" s="58"/>
      <c r="F31" s="58"/>
      <c r="G31" s="58"/>
      <c r="H31" s="58"/>
      <c r="I31" s="112"/>
      <c r="J31" s="58"/>
      <c r="K31" s="58"/>
      <c r="L31" s="34"/>
    </row>
    <row r="32" spans="2:12" s="1" customFormat="1" ht="14.45" customHeight="1">
      <c r="B32" s="34"/>
      <c r="F32" s="115" t="s">
        <v>36</v>
      </c>
      <c r="I32" s="116" t="s">
        <v>35</v>
      </c>
      <c r="J32" s="115" t="s">
        <v>37</v>
      </c>
      <c r="L32" s="34"/>
    </row>
    <row r="33" spans="2:12" s="1" customFormat="1" ht="14.45" customHeight="1">
      <c r="B33" s="34"/>
      <c r="D33" s="117" t="s">
        <v>38</v>
      </c>
      <c r="E33" s="105" t="s">
        <v>39</v>
      </c>
      <c r="F33" s="118">
        <f>ROUND((SUM(BE120:BE138)),  2)</f>
        <v>0</v>
      </c>
      <c r="I33" s="119">
        <v>0.2</v>
      </c>
      <c r="J33" s="118">
        <f>ROUND(((SUM(BE120:BE138))*I33),  2)</f>
        <v>0</v>
      </c>
      <c r="L33" s="34"/>
    </row>
    <row r="34" spans="2:12" s="1" customFormat="1" ht="14.45" customHeight="1">
      <c r="B34" s="34"/>
      <c r="E34" s="105" t="s">
        <v>40</v>
      </c>
      <c r="F34" s="118">
        <f>ROUND((SUM(BF120:BF138)),  2)</f>
        <v>0</v>
      </c>
      <c r="I34" s="119">
        <v>0.2</v>
      </c>
      <c r="J34" s="118">
        <f>ROUND(((SUM(BF120:BF138))*I34),  2)</f>
        <v>0</v>
      </c>
      <c r="L34" s="34"/>
    </row>
    <row r="35" spans="2:12" s="1" customFormat="1" ht="14.45" hidden="1" customHeight="1">
      <c r="B35" s="34"/>
      <c r="E35" s="105" t="s">
        <v>41</v>
      </c>
      <c r="F35" s="118">
        <f>ROUND((SUM(BG120:BG138)),  2)</f>
        <v>0</v>
      </c>
      <c r="I35" s="119">
        <v>0.2</v>
      </c>
      <c r="J35" s="118">
        <f>0</f>
        <v>0</v>
      </c>
      <c r="L35" s="34"/>
    </row>
    <row r="36" spans="2:12" s="1" customFormat="1" ht="14.45" hidden="1" customHeight="1">
      <c r="B36" s="34"/>
      <c r="E36" s="105" t="s">
        <v>42</v>
      </c>
      <c r="F36" s="118">
        <f>ROUND((SUM(BH120:BH138)),  2)</f>
        <v>0</v>
      </c>
      <c r="I36" s="119">
        <v>0.2</v>
      </c>
      <c r="J36" s="118">
        <f>0</f>
        <v>0</v>
      </c>
      <c r="L36" s="34"/>
    </row>
    <row r="37" spans="2:12" s="1" customFormat="1" ht="14.45" hidden="1" customHeight="1">
      <c r="B37" s="34"/>
      <c r="E37" s="105" t="s">
        <v>43</v>
      </c>
      <c r="F37" s="118">
        <f>ROUND((SUM(BI120:BI138)),  2)</f>
        <v>0</v>
      </c>
      <c r="I37" s="119">
        <v>0</v>
      </c>
      <c r="J37" s="118">
        <f>0</f>
        <v>0</v>
      </c>
      <c r="L37" s="34"/>
    </row>
    <row r="38" spans="2:12" s="1" customFormat="1" ht="6.95" customHeight="1">
      <c r="B38" s="34"/>
      <c r="I38" s="106"/>
      <c r="L38" s="34"/>
    </row>
    <row r="39" spans="2:12" s="1" customFormat="1" ht="25.35" customHeight="1">
      <c r="B39" s="34"/>
      <c r="C39" s="120"/>
      <c r="D39" s="121" t="s">
        <v>44</v>
      </c>
      <c r="E39" s="122"/>
      <c r="F39" s="122"/>
      <c r="G39" s="123" t="s">
        <v>45</v>
      </c>
      <c r="H39" s="124" t="s">
        <v>46</v>
      </c>
      <c r="I39" s="125"/>
      <c r="J39" s="126">
        <f>SUM(J30:J37)</f>
        <v>0</v>
      </c>
      <c r="K39" s="127"/>
      <c r="L39" s="34"/>
    </row>
    <row r="40" spans="2:12" s="1" customFormat="1" ht="14.45" customHeight="1">
      <c r="B40" s="34"/>
      <c r="I40" s="106"/>
      <c r="L40" s="34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34"/>
      <c r="D50" s="128" t="s">
        <v>47</v>
      </c>
      <c r="E50" s="129"/>
      <c r="F50" s="129"/>
      <c r="G50" s="128" t="s">
        <v>48</v>
      </c>
      <c r="H50" s="129"/>
      <c r="I50" s="130"/>
      <c r="J50" s="129"/>
      <c r="K50" s="129"/>
      <c r="L50" s="34"/>
    </row>
    <row r="51" spans="2:12" ht="11.25">
      <c r="B51" s="16"/>
      <c r="L51" s="16"/>
    </row>
    <row r="52" spans="2:12" ht="11.25">
      <c r="B52" s="16"/>
      <c r="L52" s="16"/>
    </row>
    <row r="53" spans="2:12" ht="11.25">
      <c r="B53" s="16"/>
      <c r="L53" s="16"/>
    </row>
    <row r="54" spans="2:12" ht="11.25">
      <c r="B54" s="16"/>
      <c r="L54" s="16"/>
    </row>
    <row r="55" spans="2:12" ht="11.25">
      <c r="B55" s="16"/>
      <c r="L55" s="16"/>
    </row>
    <row r="56" spans="2:12" ht="11.25">
      <c r="B56" s="16"/>
      <c r="L56" s="16"/>
    </row>
    <row r="57" spans="2:12" ht="11.25">
      <c r="B57" s="16"/>
      <c r="L57" s="16"/>
    </row>
    <row r="58" spans="2:12" ht="11.25">
      <c r="B58" s="16"/>
      <c r="L58" s="16"/>
    </row>
    <row r="59" spans="2:12" ht="11.25">
      <c r="B59" s="16"/>
      <c r="L59" s="16"/>
    </row>
    <row r="60" spans="2:12" ht="11.25">
      <c r="B60" s="16"/>
      <c r="L60" s="16"/>
    </row>
    <row r="61" spans="2:12" s="1" customFormat="1" ht="12.75">
      <c r="B61" s="34"/>
      <c r="D61" s="131" t="s">
        <v>49</v>
      </c>
      <c r="E61" s="132"/>
      <c r="F61" s="133" t="s">
        <v>50</v>
      </c>
      <c r="G61" s="131" t="s">
        <v>49</v>
      </c>
      <c r="H61" s="132"/>
      <c r="I61" s="134"/>
      <c r="J61" s="135" t="s">
        <v>50</v>
      </c>
      <c r="K61" s="132"/>
      <c r="L61" s="34"/>
    </row>
    <row r="62" spans="2:12" ht="11.25">
      <c r="B62" s="16"/>
      <c r="L62" s="16"/>
    </row>
    <row r="63" spans="2:12" ht="11.25">
      <c r="B63" s="16"/>
      <c r="L63" s="16"/>
    </row>
    <row r="64" spans="2:12" ht="11.25">
      <c r="B64" s="16"/>
      <c r="L64" s="16"/>
    </row>
    <row r="65" spans="2:12" s="1" customFormat="1" ht="12.75">
      <c r="B65" s="34"/>
      <c r="D65" s="128" t="s">
        <v>51</v>
      </c>
      <c r="E65" s="129"/>
      <c r="F65" s="129"/>
      <c r="G65" s="128" t="s">
        <v>52</v>
      </c>
      <c r="H65" s="129"/>
      <c r="I65" s="130"/>
      <c r="J65" s="129"/>
      <c r="K65" s="129"/>
      <c r="L65" s="34"/>
    </row>
    <row r="66" spans="2:12" ht="11.25">
      <c r="B66" s="16"/>
      <c r="L66" s="16"/>
    </row>
    <row r="67" spans="2:12" ht="11.25">
      <c r="B67" s="16"/>
      <c r="L67" s="16"/>
    </row>
    <row r="68" spans="2:12" ht="11.25">
      <c r="B68" s="16"/>
      <c r="L68" s="16"/>
    </row>
    <row r="69" spans="2:12" ht="11.25">
      <c r="B69" s="16"/>
      <c r="L69" s="16"/>
    </row>
    <row r="70" spans="2:12" ht="11.25">
      <c r="B70" s="16"/>
      <c r="L70" s="16"/>
    </row>
    <row r="71" spans="2:12" ht="11.25">
      <c r="B71" s="16"/>
      <c r="L71" s="16"/>
    </row>
    <row r="72" spans="2:12" ht="11.25">
      <c r="B72" s="16"/>
      <c r="L72" s="16"/>
    </row>
    <row r="73" spans="2:12" ht="11.25">
      <c r="B73" s="16"/>
      <c r="L73" s="16"/>
    </row>
    <row r="74" spans="2:12" ht="11.25">
      <c r="B74" s="16"/>
      <c r="L74" s="16"/>
    </row>
    <row r="75" spans="2:12" ht="11.25">
      <c r="B75" s="16"/>
      <c r="L75" s="16"/>
    </row>
    <row r="76" spans="2:12" s="1" customFormat="1" ht="12.75">
      <c r="B76" s="34"/>
      <c r="D76" s="131" t="s">
        <v>49</v>
      </c>
      <c r="E76" s="132"/>
      <c r="F76" s="133" t="s">
        <v>50</v>
      </c>
      <c r="G76" s="131" t="s">
        <v>49</v>
      </c>
      <c r="H76" s="132"/>
      <c r="I76" s="134"/>
      <c r="J76" s="135" t="s">
        <v>50</v>
      </c>
      <c r="K76" s="132"/>
      <c r="L76" s="34"/>
    </row>
    <row r="77" spans="2:12" s="1" customFormat="1" ht="14.45" customHeight="1">
      <c r="B77" s="136"/>
      <c r="C77" s="137"/>
      <c r="D77" s="137"/>
      <c r="E77" s="137"/>
      <c r="F77" s="137"/>
      <c r="G77" s="137"/>
      <c r="H77" s="137"/>
      <c r="I77" s="138"/>
      <c r="J77" s="137"/>
      <c r="K77" s="137"/>
      <c r="L77" s="34"/>
    </row>
    <row r="81" spans="2:47" s="1" customFormat="1" ht="6.95" customHeight="1">
      <c r="B81" s="139"/>
      <c r="C81" s="140"/>
      <c r="D81" s="140"/>
      <c r="E81" s="140"/>
      <c r="F81" s="140"/>
      <c r="G81" s="140"/>
      <c r="H81" s="140"/>
      <c r="I81" s="141"/>
      <c r="J81" s="140"/>
      <c r="K81" s="140"/>
      <c r="L81" s="34"/>
    </row>
    <row r="82" spans="2:47" s="1" customFormat="1" ht="24.95" customHeight="1">
      <c r="B82" s="30"/>
      <c r="C82" s="19" t="s">
        <v>93</v>
      </c>
      <c r="D82" s="31"/>
      <c r="E82" s="31"/>
      <c r="F82" s="31"/>
      <c r="G82" s="31"/>
      <c r="H82" s="31"/>
      <c r="I82" s="106"/>
      <c r="J82" s="31"/>
      <c r="K82" s="31"/>
      <c r="L82" s="34"/>
    </row>
    <row r="83" spans="2:47" s="1" customFormat="1" ht="6.95" customHeight="1">
      <c r="B83" s="30"/>
      <c r="C83" s="31"/>
      <c r="D83" s="31"/>
      <c r="E83" s="31"/>
      <c r="F83" s="31"/>
      <c r="G83" s="31"/>
      <c r="H83" s="31"/>
      <c r="I83" s="106"/>
      <c r="J83" s="31"/>
      <c r="K83" s="31"/>
      <c r="L83" s="34"/>
    </row>
    <row r="84" spans="2:47" s="1" customFormat="1" ht="12" customHeight="1">
      <c r="B84" s="30"/>
      <c r="C84" s="25" t="s">
        <v>14</v>
      </c>
      <c r="D84" s="31"/>
      <c r="E84" s="31"/>
      <c r="F84" s="31"/>
      <c r="G84" s="31"/>
      <c r="H84" s="31"/>
      <c r="I84" s="106"/>
      <c r="J84" s="31"/>
      <c r="K84" s="31"/>
      <c r="L84" s="34"/>
    </row>
    <row r="85" spans="2:47" s="1" customFormat="1" ht="16.5" customHeight="1">
      <c r="B85" s="30"/>
      <c r="C85" s="31"/>
      <c r="D85" s="31"/>
      <c r="E85" s="265" t="str">
        <f>E7</f>
        <v>Zážitkovy bazen - prestavba</v>
      </c>
      <c r="F85" s="266"/>
      <c r="G85" s="266"/>
      <c r="H85" s="266"/>
      <c r="I85" s="106"/>
      <c r="J85" s="31"/>
      <c r="K85" s="31"/>
      <c r="L85" s="34"/>
    </row>
    <row r="86" spans="2:47" s="1" customFormat="1" ht="12" customHeight="1">
      <c r="B86" s="30"/>
      <c r="C86" s="25" t="s">
        <v>91</v>
      </c>
      <c r="D86" s="31"/>
      <c r="E86" s="31"/>
      <c r="F86" s="31"/>
      <c r="G86" s="31"/>
      <c r="H86" s="31"/>
      <c r="I86" s="106"/>
      <c r="J86" s="31"/>
      <c r="K86" s="31"/>
      <c r="L86" s="34"/>
    </row>
    <row r="87" spans="2:47" s="1" customFormat="1" ht="16.5" customHeight="1">
      <c r="B87" s="30"/>
      <c r="C87" s="31"/>
      <c r="D87" s="31"/>
      <c r="E87" s="237" t="str">
        <f>E9</f>
        <v xml:space="preserve">04 - Odborné prace - technologia </v>
      </c>
      <c r="F87" s="267"/>
      <c r="G87" s="267"/>
      <c r="H87" s="267"/>
      <c r="I87" s="106"/>
      <c r="J87" s="31"/>
      <c r="K87" s="31"/>
      <c r="L87" s="34"/>
    </row>
    <row r="88" spans="2:47" s="1" customFormat="1" ht="6.95" customHeight="1">
      <c r="B88" s="30"/>
      <c r="C88" s="31"/>
      <c r="D88" s="31"/>
      <c r="E88" s="31"/>
      <c r="F88" s="31"/>
      <c r="G88" s="31"/>
      <c r="H88" s="31"/>
      <c r="I88" s="106"/>
      <c r="J88" s="31"/>
      <c r="K88" s="31"/>
      <c r="L88" s="34"/>
    </row>
    <row r="89" spans="2:47" s="1" customFormat="1" ht="12" customHeight="1">
      <c r="B89" s="30"/>
      <c r="C89" s="25" t="s">
        <v>18</v>
      </c>
      <c r="D89" s="31"/>
      <c r="E89" s="31"/>
      <c r="F89" s="23" t="str">
        <f>F12</f>
        <v>Trebišov</v>
      </c>
      <c r="G89" s="31"/>
      <c r="H89" s="31"/>
      <c r="I89" s="108" t="s">
        <v>20</v>
      </c>
      <c r="J89" s="57" t="str">
        <f>IF(J12="","",J12)</f>
        <v>1. 4. 2019</v>
      </c>
      <c r="K89" s="31"/>
      <c r="L89" s="34"/>
    </row>
    <row r="90" spans="2:47" s="1" customFormat="1" ht="6.95" customHeight="1">
      <c r="B90" s="30"/>
      <c r="C90" s="31"/>
      <c r="D90" s="31"/>
      <c r="E90" s="31"/>
      <c r="F90" s="31"/>
      <c r="G90" s="31"/>
      <c r="H90" s="31"/>
      <c r="I90" s="106"/>
      <c r="J90" s="31"/>
      <c r="K90" s="31"/>
      <c r="L90" s="34"/>
    </row>
    <row r="91" spans="2:47" s="1" customFormat="1" ht="15.2" customHeight="1">
      <c r="B91" s="30"/>
      <c r="C91" s="25" t="s">
        <v>22</v>
      </c>
      <c r="D91" s="31"/>
      <c r="E91" s="31"/>
      <c r="F91" s="23" t="str">
        <f>E15</f>
        <v xml:space="preserve">Technické služby mesta Trebišov </v>
      </c>
      <c r="G91" s="31"/>
      <c r="H91" s="31"/>
      <c r="I91" s="108" t="s">
        <v>28</v>
      </c>
      <c r="J91" s="28" t="str">
        <f>E21</f>
        <v xml:space="preserve"> </v>
      </c>
      <c r="K91" s="31"/>
      <c r="L91" s="34"/>
    </row>
    <row r="92" spans="2:47" s="1" customFormat="1" ht="15.2" customHeight="1">
      <c r="B92" s="30"/>
      <c r="C92" s="25" t="s">
        <v>26</v>
      </c>
      <c r="D92" s="31"/>
      <c r="E92" s="31"/>
      <c r="F92" s="23" t="str">
        <f>IF(E18="","",E18)</f>
        <v>Vyplň údaj</v>
      </c>
      <c r="G92" s="31"/>
      <c r="H92" s="31"/>
      <c r="I92" s="108" t="s">
        <v>32</v>
      </c>
      <c r="J92" s="28" t="str">
        <f>E24</f>
        <v xml:space="preserve"> </v>
      </c>
      <c r="K92" s="31"/>
      <c r="L92" s="34"/>
    </row>
    <row r="93" spans="2:47" s="1" customFormat="1" ht="10.35" customHeight="1">
      <c r="B93" s="30"/>
      <c r="C93" s="31"/>
      <c r="D93" s="31"/>
      <c r="E93" s="31"/>
      <c r="F93" s="31"/>
      <c r="G93" s="31"/>
      <c r="H93" s="31"/>
      <c r="I93" s="106"/>
      <c r="J93" s="31"/>
      <c r="K93" s="31"/>
      <c r="L93" s="34"/>
    </row>
    <row r="94" spans="2:47" s="1" customFormat="1" ht="29.25" customHeight="1">
      <c r="B94" s="30"/>
      <c r="C94" s="142" t="s">
        <v>94</v>
      </c>
      <c r="D94" s="143"/>
      <c r="E94" s="143"/>
      <c r="F94" s="143"/>
      <c r="G94" s="143"/>
      <c r="H94" s="143"/>
      <c r="I94" s="144"/>
      <c r="J94" s="145" t="s">
        <v>95</v>
      </c>
      <c r="K94" s="143"/>
      <c r="L94" s="34"/>
    </row>
    <row r="95" spans="2:47" s="1" customFormat="1" ht="10.35" customHeight="1">
      <c r="B95" s="30"/>
      <c r="C95" s="31"/>
      <c r="D95" s="31"/>
      <c r="E95" s="31"/>
      <c r="F95" s="31"/>
      <c r="G95" s="31"/>
      <c r="H95" s="31"/>
      <c r="I95" s="106"/>
      <c r="J95" s="31"/>
      <c r="K95" s="31"/>
      <c r="L95" s="34"/>
    </row>
    <row r="96" spans="2:47" s="1" customFormat="1" ht="22.9" customHeight="1">
      <c r="B96" s="30"/>
      <c r="C96" s="146" t="s">
        <v>96</v>
      </c>
      <c r="D96" s="31"/>
      <c r="E96" s="31"/>
      <c r="F96" s="31"/>
      <c r="G96" s="31"/>
      <c r="H96" s="31"/>
      <c r="I96" s="106"/>
      <c r="J96" s="75">
        <f>J120</f>
        <v>0</v>
      </c>
      <c r="K96" s="31"/>
      <c r="L96" s="34"/>
      <c r="AU96" s="13" t="s">
        <v>97</v>
      </c>
    </row>
    <row r="97" spans="2:12" s="8" customFormat="1" ht="24.95" customHeight="1">
      <c r="B97" s="147"/>
      <c r="C97" s="148"/>
      <c r="D97" s="149" t="s">
        <v>102</v>
      </c>
      <c r="E97" s="150"/>
      <c r="F97" s="150"/>
      <c r="G97" s="150"/>
      <c r="H97" s="150"/>
      <c r="I97" s="151"/>
      <c r="J97" s="152">
        <f>J121</f>
        <v>0</v>
      </c>
      <c r="K97" s="148"/>
      <c r="L97" s="153"/>
    </row>
    <row r="98" spans="2:12" s="9" customFormat="1" ht="19.899999999999999" customHeight="1">
      <c r="B98" s="154"/>
      <c r="C98" s="155"/>
      <c r="D98" s="156" t="s">
        <v>200</v>
      </c>
      <c r="E98" s="157"/>
      <c r="F98" s="157"/>
      <c r="G98" s="157"/>
      <c r="H98" s="157"/>
      <c r="I98" s="158"/>
      <c r="J98" s="159">
        <f>J122</f>
        <v>0</v>
      </c>
      <c r="K98" s="155"/>
      <c r="L98" s="160"/>
    </row>
    <row r="99" spans="2:12" s="9" customFormat="1" ht="19.899999999999999" customHeight="1">
      <c r="B99" s="154"/>
      <c r="C99" s="155"/>
      <c r="D99" s="156" t="s">
        <v>201</v>
      </c>
      <c r="E99" s="157"/>
      <c r="F99" s="157"/>
      <c r="G99" s="157"/>
      <c r="H99" s="157"/>
      <c r="I99" s="158"/>
      <c r="J99" s="159">
        <f>J125</f>
        <v>0</v>
      </c>
      <c r="K99" s="155"/>
      <c r="L99" s="160"/>
    </row>
    <row r="100" spans="2:12" s="9" customFormat="1" ht="19.899999999999999" customHeight="1">
      <c r="B100" s="154"/>
      <c r="C100" s="155"/>
      <c r="D100" s="156" t="s">
        <v>202</v>
      </c>
      <c r="E100" s="157"/>
      <c r="F100" s="157"/>
      <c r="G100" s="157"/>
      <c r="H100" s="157"/>
      <c r="I100" s="158"/>
      <c r="J100" s="159">
        <f>J132</f>
        <v>0</v>
      </c>
      <c r="K100" s="155"/>
      <c r="L100" s="160"/>
    </row>
    <row r="101" spans="2:12" s="1" customFormat="1" ht="21.75" customHeight="1">
      <c r="B101" s="30"/>
      <c r="C101" s="31"/>
      <c r="D101" s="31"/>
      <c r="E101" s="31"/>
      <c r="F101" s="31"/>
      <c r="G101" s="31"/>
      <c r="H101" s="31"/>
      <c r="I101" s="106"/>
      <c r="J101" s="31"/>
      <c r="K101" s="31"/>
      <c r="L101" s="34"/>
    </row>
    <row r="102" spans="2:12" s="1" customFormat="1" ht="6.95" customHeight="1">
      <c r="B102" s="45"/>
      <c r="C102" s="46"/>
      <c r="D102" s="46"/>
      <c r="E102" s="46"/>
      <c r="F102" s="46"/>
      <c r="G102" s="46"/>
      <c r="H102" s="46"/>
      <c r="I102" s="138"/>
      <c r="J102" s="46"/>
      <c r="K102" s="46"/>
      <c r="L102" s="34"/>
    </row>
    <row r="106" spans="2:12" s="1" customFormat="1" ht="6.95" customHeight="1">
      <c r="B106" s="47"/>
      <c r="C106" s="48"/>
      <c r="D106" s="48"/>
      <c r="E106" s="48"/>
      <c r="F106" s="48"/>
      <c r="G106" s="48"/>
      <c r="H106" s="48"/>
      <c r="I106" s="141"/>
      <c r="J106" s="48"/>
      <c r="K106" s="48"/>
      <c r="L106" s="34"/>
    </row>
    <row r="107" spans="2:12" s="1" customFormat="1" ht="24.95" customHeight="1">
      <c r="B107" s="30"/>
      <c r="C107" s="19" t="s">
        <v>104</v>
      </c>
      <c r="D107" s="31"/>
      <c r="E107" s="31"/>
      <c r="F107" s="31"/>
      <c r="G107" s="31"/>
      <c r="H107" s="31"/>
      <c r="I107" s="106"/>
      <c r="J107" s="31"/>
      <c r="K107" s="31"/>
      <c r="L107" s="34"/>
    </row>
    <row r="108" spans="2:12" s="1" customFormat="1" ht="6.95" customHeight="1">
      <c r="B108" s="30"/>
      <c r="C108" s="31"/>
      <c r="D108" s="31"/>
      <c r="E108" s="31"/>
      <c r="F108" s="31"/>
      <c r="G108" s="31"/>
      <c r="H108" s="31"/>
      <c r="I108" s="106"/>
      <c r="J108" s="31"/>
      <c r="K108" s="31"/>
      <c r="L108" s="34"/>
    </row>
    <row r="109" spans="2:12" s="1" customFormat="1" ht="12" customHeight="1">
      <c r="B109" s="30"/>
      <c r="C109" s="25" t="s">
        <v>14</v>
      </c>
      <c r="D109" s="31"/>
      <c r="E109" s="31"/>
      <c r="F109" s="31"/>
      <c r="G109" s="31"/>
      <c r="H109" s="31"/>
      <c r="I109" s="106"/>
      <c r="J109" s="31"/>
      <c r="K109" s="31"/>
      <c r="L109" s="34"/>
    </row>
    <row r="110" spans="2:12" s="1" customFormat="1" ht="16.5" customHeight="1">
      <c r="B110" s="30"/>
      <c r="C110" s="31"/>
      <c r="D110" s="31"/>
      <c r="E110" s="265" t="str">
        <f>E7</f>
        <v>Zážitkovy bazen - prestavba</v>
      </c>
      <c r="F110" s="266"/>
      <c r="G110" s="266"/>
      <c r="H110" s="266"/>
      <c r="I110" s="106"/>
      <c r="J110" s="31"/>
      <c r="K110" s="31"/>
      <c r="L110" s="34"/>
    </row>
    <row r="111" spans="2:12" s="1" customFormat="1" ht="12" customHeight="1">
      <c r="B111" s="30"/>
      <c r="C111" s="25" t="s">
        <v>91</v>
      </c>
      <c r="D111" s="31"/>
      <c r="E111" s="31"/>
      <c r="F111" s="31"/>
      <c r="G111" s="31"/>
      <c r="H111" s="31"/>
      <c r="I111" s="106"/>
      <c r="J111" s="31"/>
      <c r="K111" s="31"/>
      <c r="L111" s="34"/>
    </row>
    <row r="112" spans="2:12" s="1" customFormat="1" ht="16.5" customHeight="1">
      <c r="B112" s="30"/>
      <c r="C112" s="31"/>
      <c r="D112" s="31"/>
      <c r="E112" s="237" t="str">
        <f>E9</f>
        <v xml:space="preserve">04 - Odborné prace - technologia </v>
      </c>
      <c r="F112" s="267"/>
      <c r="G112" s="267"/>
      <c r="H112" s="267"/>
      <c r="I112" s="106"/>
      <c r="J112" s="31"/>
      <c r="K112" s="31"/>
      <c r="L112" s="34"/>
    </row>
    <row r="113" spans="2:65" s="1" customFormat="1" ht="6.95" customHeight="1">
      <c r="B113" s="30"/>
      <c r="C113" s="31"/>
      <c r="D113" s="31"/>
      <c r="E113" s="31"/>
      <c r="F113" s="31"/>
      <c r="G113" s="31"/>
      <c r="H113" s="31"/>
      <c r="I113" s="106"/>
      <c r="J113" s="31"/>
      <c r="K113" s="31"/>
      <c r="L113" s="34"/>
    </row>
    <row r="114" spans="2:65" s="1" customFormat="1" ht="12" customHeight="1">
      <c r="B114" s="30"/>
      <c r="C114" s="25" t="s">
        <v>18</v>
      </c>
      <c r="D114" s="31"/>
      <c r="E114" s="31"/>
      <c r="F114" s="23" t="str">
        <f>F12</f>
        <v>Trebišov</v>
      </c>
      <c r="G114" s="31"/>
      <c r="H114" s="31"/>
      <c r="I114" s="108" t="s">
        <v>20</v>
      </c>
      <c r="J114" s="57" t="str">
        <f>IF(J12="","",J12)</f>
        <v>1. 4. 2019</v>
      </c>
      <c r="K114" s="31"/>
      <c r="L114" s="34"/>
    </row>
    <row r="115" spans="2:65" s="1" customFormat="1" ht="6.95" customHeight="1">
      <c r="B115" s="30"/>
      <c r="C115" s="31"/>
      <c r="D115" s="31"/>
      <c r="E115" s="31"/>
      <c r="F115" s="31"/>
      <c r="G115" s="31"/>
      <c r="H115" s="31"/>
      <c r="I115" s="106"/>
      <c r="J115" s="31"/>
      <c r="K115" s="31"/>
      <c r="L115" s="34"/>
    </row>
    <row r="116" spans="2:65" s="1" customFormat="1" ht="15.2" customHeight="1">
      <c r="B116" s="30"/>
      <c r="C116" s="25" t="s">
        <v>22</v>
      </c>
      <c r="D116" s="31"/>
      <c r="E116" s="31"/>
      <c r="F116" s="23" t="str">
        <f>E15</f>
        <v xml:space="preserve">Technické služby mesta Trebišov </v>
      </c>
      <c r="G116" s="31"/>
      <c r="H116" s="31"/>
      <c r="I116" s="108" t="s">
        <v>28</v>
      </c>
      <c r="J116" s="28" t="str">
        <f>E21</f>
        <v xml:space="preserve"> </v>
      </c>
      <c r="K116" s="31"/>
      <c r="L116" s="34"/>
    </row>
    <row r="117" spans="2:65" s="1" customFormat="1" ht="15.2" customHeight="1">
      <c r="B117" s="30"/>
      <c r="C117" s="25" t="s">
        <v>26</v>
      </c>
      <c r="D117" s="31"/>
      <c r="E117" s="31"/>
      <c r="F117" s="23" t="str">
        <f>IF(E18="","",E18)</f>
        <v>Vyplň údaj</v>
      </c>
      <c r="G117" s="31"/>
      <c r="H117" s="31"/>
      <c r="I117" s="108" t="s">
        <v>32</v>
      </c>
      <c r="J117" s="28" t="str">
        <f>E24</f>
        <v xml:space="preserve"> </v>
      </c>
      <c r="K117" s="31"/>
      <c r="L117" s="34"/>
    </row>
    <row r="118" spans="2:65" s="1" customFormat="1" ht="10.35" customHeight="1">
      <c r="B118" s="30"/>
      <c r="C118" s="31"/>
      <c r="D118" s="31"/>
      <c r="E118" s="31"/>
      <c r="F118" s="31"/>
      <c r="G118" s="31"/>
      <c r="H118" s="31"/>
      <c r="I118" s="106"/>
      <c r="J118" s="31"/>
      <c r="K118" s="31"/>
      <c r="L118" s="34"/>
    </row>
    <row r="119" spans="2:65" s="10" customFormat="1" ht="29.25" customHeight="1">
      <c r="B119" s="161"/>
      <c r="C119" s="162" t="s">
        <v>105</v>
      </c>
      <c r="D119" s="163" t="s">
        <v>59</v>
      </c>
      <c r="E119" s="163" t="s">
        <v>55</v>
      </c>
      <c r="F119" s="163" t="s">
        <v>56</v>
      </c>
      <c r="G119" s="163" t="s">
        <v>106</v>
      </c>
      <c r="H119" s="163" t="s">
        <v>107</v>
      </c>
      <c r="I119" s="164" t="s">
        <v>108</v>
      </c>
      <c r="J119" s="165" t="s">
        <v>95</v>
      </c>
      <c r="K119" s="166" t="s">
        <v>109</v>
      </c>
      <c r="L119" s="167"/>
      <c r="M119" s="66" t="s">
        <v>1</v>
      </c>
      <c r="N119" s="67" t="s">
        <v>38</v>
      </c>
      <c r="O119" s="67" t="s">
        <v>110</v>
      </c>
      <c r="P119" s="67" t="s">
        <v>111</v>
      </c>
      <c r="Q119" s="67" t="s">
        <v>112</v>
      </c>
      <c r="R119" s="67" t="s">
        <v>113</v>
      </c>
      <c r="S119" s="67" t="s">
        <v>114</v>
      </c>
      <c r="T119" s="68" t="s">
        <v>115</v>
      </c>
    </row>
    <row r="120" spans="2:65" s="1" customFormat="1" ht="22.9" customHeight="1">
      <c r="B120" s="30"/>
      <c r="C120" s="73" t="s">
        <v>96</v>
      </c>
      <c r="D120" s="31"/>
      <c r="E120" s="31"/>
      <c r="F120" s="31"/>
      <c r="G120" s="31"/>
      <c r="H120" s="31"/>
      <c r="I120" s="106"/>
      <c r="J120" s="168">
        <f>BK120</f>
        <v>0</v>
      </c>
      <c r="K120" s="31"/>
      <c r="L120" s="34"/>
      <c r="M120" s="69"/>
      <c r="N120" s="70"/>
      <c r="O120" s="70"/>
      <c r="P120" s="169">
        <f>P121</f>
        <v>0</v>
      </c>
      <c r="Q120" s="70"/>
      <c r="R120" s="169">
        <f>R121</f>
        <v>1.4824490959999999</v>
      </c>
      <c r="S120" s="70"/>
      <c r="T120" s="170">
        <f>T121</f>
        <v>0</v>
      </c>
      <c r="AT120" s="13" t="s">
        <v>73</v>
      </c>
      <c r="AU120" s="13" t="s">
        <v>97</v>
      </c>
      <c r="BK120" s="171">
        <f>BK121</f>
        <v>0</v>
      </c>
    </row>
    <row r="121" spans="2:65" s="11" customFormat="1" ht="25.9" customHeight="1">
      <c r="B121" s="172"/>
      <c r="C121" s="173"/>
      <c r="D121" s="174" t="s">
        <v>73</v>
      </c>
      <c r="E121" s="175" t="s">
        <v>180</v>
      </c>
      <c r="F121" s="175" t="s">
        <v>181</v>
      </c>
      <c r="G121" s="173"/>
      <c r="H121" s="173"/>
      <c r="I121" s="176"/>
      <c r="J121" s="177">
        <f>BK121</f>
        <v>0</v>
      </c>
      <c r="K121" s="173"/>
      <c r="L121" s="178"/>
      <c r="M121" s="179"/>
      <c r="N121" s="180"/>
      <c r="O121" s="180"/>
      <c r="P121" s="181">
        <f>P122+P125+P132</f>
        <v>0</v>
      </c>
      <c r="Q121" s="180"/>
      <c r="R121" s="181">
        <f>R122+R125+R132</f>
        <v>1.4824490959999999</v>
      </c>
      <c r="S121" s="180"/>
      <c r="T121" s="182">
        <f>T122+T125+T132</f>
        <v>0</v>
      </c>
      <c r="AR121" s="183" t="s">
        <v>126</v>
      </c>
      <c r="AT121" s="184" t="s">
        <v>73</v>
      </c>
      <c r="AU121" s="184" t="s">
        <v>74</v>
      </c>
      <c r="AY121" s="183" t="s">
        <v>118</v>
      </c>
      <c r="BK121" s="185">
        <f>BK122+BK125+BK132</f>
        <v>0</v>
      </c>
    </row>
    <row r="122" spans="2:65" s="11" customFormat="1" ht="22.9" customHeight="1">
      <c r="B122" s="172"/>
      <c r="C122" s="173"/>
      <c r="D122" s="174" t="s">
        <v>73</v>
      </c>
      <c r="E122" s="186" t="s">
        <v>203</v>
      </c>
      <c r="F122" s="186" t="s">
        <v>204</v>
      </c>
      <c r="G122" s="173"/>
      <c r="H122" s="173"/>
      <c r="I122" s="176"/>
      <c r="J122" s="187">
        <f>BK122</f>
        <v>0</v>
      </c>
      <c r="K122" s="173"/>
      <c r="L122" s="178"/>
      <c r="M122" s="179"/>
      <c r="N122" s="180"/>
      <c r="O122" s="180"/>
      <c r="P122" s="181">
        <f>SUM(P123:P124)</f>
        <v>0</v>
      </c>
      <c r="Q122" s="180"/>
      <c r="R122" s="181">
        <f>SUM(R123:R124)</f>
        <v>0</v>
      </c>
      <c r="S122" s="180"/>
      <c r="T122" s="182">
        <f>SUM(T123:T124)</f>
        <v>0</v>
      </c>
      <c r="AR122" s="183" t="s">
        <v>126</v>
      </c>
      <c r="AT122" s="184" t="s">
        <v>73</v>
      </c>
      <c r="AU122" s="184" t="s">
        <v>82</v>
      </c>
      <c r="AY122" s="183" t="s">
        <v>118</v>
      </c>
      <c r="BK122" s="185">
        <f>SUM(BK123:BK124)</f>
        <v>0</v>
      </c>
    </row>
    <row r="123" spans="2:65" s="1" customFormat="1" ht="24" customHeight="1">
      <c r="B123" s="30"/>
      <c r="C123" s="188" t="s">
        <v>82</v>
      </c>
      <c r="D123" s="188" t="s">
        <v>121</v>
      </c>
      <c r="E123" s="189" t="s">
        <v>205</v>
      </c>
      <c r="F123" s="190" t="s">
        <v>206</v>
      </c>
      <c r="G123" s="191" t="s">
        <v>130</v>
      </c>
      <c r="H123" s="192">
        <v>337</v>
      </c>
      <c r="I123" s="193"/>
      <c r="J123" s="192">
        <f>ROUND(I123*H123,3)</f>
        <v>0</v>
      </c>
      <c r="K123" s="190" t="s">
        <v>125</v>
      </c>
      <c r="L123" s="34"/>
      <c r="M123" s="194" t="s">
        <v>1</v>
      </c>
      <c r="N123" s="195" t="s">
        <v>40</v>
      </c>
      <c r="O123" s="62"/>
      <c r="P123" s="196">
        <f>O123*H123</f>
        <v>0</v>
      </c>
      <c r="Q123" s="196">
        <v>0</v>
      </c>
      <c r="R123" s="196">
        <f>Q123*H123</f>
        <v>0</v>
      </c>
      <c r="S123" s="196">
        <v>0</v>
      </c>
      <c r="T123" s="197">
        <f>S123*H123</f>
        <v>0</v>
      </c>
      <c r="AR123" s="198" t="s">
        <v>187</v>
      </c>
      <c r="AT123" s="198" t="s">
        <v>121</v>
      </c>
      <c r="AU123" s="198" t="s">
        <v>126</v>
      </c>
      <c r="AY123" s="13" t="s">
        <v>118</v>
      </c>
      <c r="BE123" s="199">
        <f>IF(N123="základná",J123,0)</f>
        <v>0</v>
      </c>
      <c r="BF123" s="199">
        <f>IF(N123="znížená",J123,0)</f>
        <v>0</v>
      </c>
      <c r="BG123" s="199">
        <f>IF(N123="zákl. prenesená",J123,0)</f>
        <v>0</v>
      </c>
      <c r="BH123" s="199">
        <f>IF(N123="zníž. prenesená",J123,0)</f>
        <v>0</v>
      </c>
      <c r="BI123" s="199">
        <f>IF(N123="nulová",J123,0)</f>
        <v>0</v>
      </c>
      <c r="BJ123" s="13" t="s">
        <v>126</v>
      </c>
      <c r="BK123" s="200">
        <f>ROUND(I123*H123,3)</f>
        <v>0</v>
      </c>
      <c r="BL123" s="13" t="s">
        <v>187</v>
      </c>
      <c r="BM123" s="198" t="s">
        <v>207</v>
      </c>
    </row>
    <row r="124" spans="2:65" s="1" customFormat="1" ht="24" customHeight="1">
      <c r="B124" s="30"/>
      <c r="C124" s="201" t="s">
        <v>126</v>
      </c>
      <c r="D124" s="201" t="s">
        <v>190</v>
      </c>
      <c r="E124" s="202" t="s">
        <v>208</v>
      </c>
      <c r="F124" s="203" t="s">
        <v>209</v>
      </c>
      <c r="G124" s="204" t="s">
        <v>130</v>
      </c>
      <c r="H124" s="205">
        <v>404.4</v>
      </c>
      <c r="I124" s="206"/>
      <c r="J124" s="205">
        <f>ROUND(I124*H124,3)</f>
        <v>0</v>
      </c>
      <c r="K124" s="203" t="s">
        <v>1</v>
      </c>
      <c r="L124" s="207"/>
      <c r="M124" s="208" t="s">
        <v>1</v>
      </c>
      <c r="N124" s="209" t="s">
        <v>40</v>
      </c>
      <c r="O124" s="62"/>
      <c r="P124" s="196">
        <f>O124*H124</f>
        <v>0</v>
      </c>
      <c r="Q124" s="196">
        <v>0</v>
      </c>
      <c r="R124" s="196">
        <f>Q124*H124</f>
        <v>0</v>
      </c>
      <c r="S124" s="196">
        <v>0</v>
      </c>
      <c r="T124" s="197">
        <f>S124*H124</f>
        <v>0</v>
      </c>
      <c r="AR124" s="198" t="s">
        <v>193</v>
      </c>
      <c r="AT124" s="198" t="s">
        <v>190</v>
      </c>
      <c r="AU124" s="198" t="s">
        <v>126</v>
      </c>
      <c r="AY124" s="13" t="s">
        <v>118</v>
      </c>
      <c r="BE124" s="199">
        <f>IF(N124="základná",J124,0)</f>
        <v>0</v>
      </c>
      <c r="BF124" s="199">
        <f>IF(N124="znížená",J124,0)</f>
        <v>0</v>
      </c>
      <c r="BG124" s="199">
        <f>IF(N124="zákl. prenesená",J124,0)</f>
        <v>0</v>
      </c>
      <c r="BH124" s="199">
        <f>IF(N124="zníž. prenesená",J124,0)</f>
        <v>0</v>
      </c>
      <c r="BI124" s="199">
        <f>IF(N124="nulová",J124,0)</f>
        <v>0</v>
      </c>
      <c r="BJ124" s="13" t="s">
        <v>126</v>
      </c>
      <c r="BK124" s="200">
        <f>ROUND(I124*H124,3)</f>
        <v>0</v>
      </c>
      <c r="BL124" s="13" t="s">
        <v>187</v>
      </c>
      <c r="BM124" s="198" t="s">
        <v>210</v>
      </c>
    </row>
    <row r="125" spans="2:65" s="11" customFormat="1" ht="22.9" customHeight="1">
      <c r="B125" s="172"/>
      <c r="C125" s="173"/>
      <c r="D125" s="174" t="s">
        <v>73</v>
      </c>
      <c r="E125" s="186" t="s">
        <v>211</v>
      </c>
      <c r="F125" s="186" t="s">
        <v>212</v>
      </c>
      <c r="G125" s="173"/>
      <c r="H125" s="173"/>
      <c r="I125" s="176"/>
      <c r="J125" s="187">
        <f>BK125</f>
        <v>0</v>
      </c>
      <c r="K125" s="173"/>
      <c r="L125" s="178"/>
      <c r="M125" s="179"/>
      <c r="N125" s="180"/>
      <c r="O125" s="180"/>
      <c r="P125" s="181">
        <f>SUM(P126:P131)</f>
        <v>0</v>
      </c>
      <c r="Q125" s="180"/>
      <c r="R125" s="181">
        <f>SUM(R126:R131)</f>
        <v>1.2839752959999999</v>
      </c>
      <c r="S125" s="180"/>
      <c r="T125" s="182">
        <f>SUM(T126:T131)</f>
        <v>0</v>
      </c>
      <c r="AR125" s="183" t="s">
        <v>126</v>
      </c>
      <c r="AT125" s="184" t="s">
        <v>73</v>
      </c>
      <c r="AU125" s="184" t="s">
        <v>82</v>
      </c>
      <c r="AY125" s="183" t="s">
        <v>118</v>
      </c>
      <c r="BK125" s="185">
        <f>SUM(BK126:BK131)</f>
        <v>0</v>
      </c>
    </row>
    <row r="126" spans="2:65" s="1" customFormat="1" ht="16.5" customHeight="1">
      <c r="B126" s="30"/>
      <c r="C126" s="188" t="s">
        <v>132</v>
      </c>
      <c r="D126" s="188" t="s">
        <v>121</v>
      </c>
      <c r="E126" s="189" t="s">
        <v>213</v>
      </c>
      <c r="F126" s="190" t="s">
        <v>214</v>
      </c>
      <c r="G126" s="191" t="s">
        <v>130</v>
      </c>
      <c r="H126" s="192">
        <v>320</v>
      </c>
      <c r="I126" s="193"/>
      <c r="J126" s="192">
        <f t="shared" ref="J126:J131" si="0">ROUND(I126*H126,3)</f>
        <v>0</v>
      </c>
      <c r="K126" s="190" t="s">
        <v>125</v>
      </c>
      <c r="L126" s="34"/>
      <c r="M126" s="194" t="s">
        <v>1</v>
      </c>
      <c r="N126" s="195" t="s">
        <v>40</v>
      </c>
      <c r="O126" s="62"/>
      <c r="P126" s="196">
        <f t="shared" ref="P126:P131" si="1">O126*H126</f>
        <v>0</v>
      </c>
      <c r="Q126" s="196">
        <v>6.0717279999999995E-4</v>
      </c>
      <c r="R126" s="196">
        <f t="shared" ref="R126:R131" si="2">Q126*H126</f>
        <v>0.19429529599999998</v>
      </c>
      <c r="S126" s="196">
        <v>0</v>
      </c>
      <c r="T126" s="197">
        <f t="shared" ref="T126:T131" si="3">S126*H126</f>
        <v>0</v>
      </c>
      <c r="AR126" s="198" t="s">
        <v>187</v>
      </c>
      <c r="AT126" s="198" t="s">
        <v>121</v>
      </c>
      <c r="AU126" s="198" t="s">
        <v>126</v>
      </c>
      <c r="AY126" s="13" t="s">
        <v>118</v>
      </c>
      <c r="BE126" s="199">
        <f t="shared" ref="BE126:BE131" si="4">IF(N126="základná",J126,0)</f>
        <v>0</v>
      </c>
      <c r="BF126" s="199">
        <f t="shared" ref="BF126:BF131" si="5">IF(N126="znížená",J126,0)</f>
        <v>0</v>
      </c>
      <c r="BG126" s="199">
        <f t="shared" ref="BG126:BG131" si="6">IF(N126="zákl. prenesená",J126,0)</f>
        <v>0</v>
      </c>
      <c r="BH126" s="199">
        <f t="shared" ref="BH126:BH131" si="7">IF(N126="zníž. prenesená",J126,0)</f>
        <v>0</v>
      </c>
      <c r="BI126" s="199">
        <f t="shared" ref="BI126:BI131" si="8">IF(N126="nulová",J126,0)</f>
        <v>0</v>
      </c>
      <c r="BJ126" s="13" t="s">
        <v>126</v>
      </c>
      <c r="BK126" s="200">
        <f t="shared" ref="BK126:BK131" si="9">ROUND(I126*H126,3)</f>
        <v>0</v>
      </c>
      <c r="BL126" s="13" t="s">
        <v>187</v>
      </c>
      <c r="BM126" s="198" t="s">
        <v>215</v>
      </c>
    </row>
    <row r="127" spans="2:65" s="1" customFormat="1" ht="16.5" customHeight="1">
      <c r="B127" s="30"/>
      <c r="C127" s="201" t="s">
        <v>119</v>
      </c>
      <c r="D127" s="201" t="s">
        <v>190</v>
      </c>
      <c r="E127" s="202" t="s">
        <v>216</v>
      </c>
      <c r="F127" s="203" t="s">
        <v>217</v>
      </c>
      <c r="G127" s="204" t="s">
        <v>130</v>
      </c>
      <c r="H127" s="205">
        <v>260</v>
      </c>
      <c r="I127" s="206"/>
      <c r="J127" s="205">
        <f t="shared" si="0"/>
        <v>0</v>
      </c>
      <c r="K127" s="203" t="s">
        <v>125</v>
      </c>
      <c r="L127" s="207"/>
      <c r="M127" s="208" t="s">
        <v>1</v>
      </c>
      <c r="N127" s="209" t="s">
        <v>40</v>
      </c>
      <c r="O127" s="62"/>
      <c r="P127" s="196">
        <f t="shared" si="1"/>
        <v>0</v>
      </c>
      <c r="Q127" s="196">
        <v>1.8E-3</v>
      </c>
      <c r="R127" s="196">
        <f t="shared" si="2"/>
        <v>0.46799999999999997</v>
      </c>
      <c r="S127" s="196">
        <v>0</v>
      </c>
      <c r="T127" s="197">
        <f t="shared" si="3"/>
        <v>0</v>
      </c>
      <c r="AR127" s="198" t="s">
        <v>193</v>
      </c>
      <c r="AT127" s="198" t="s">
        <v>190</v>
      </c>
      <c r="AU127" s="198" t="s">
        <v>126</v>
      </c>
      <c r="AY127" s="13" t="s">
        <v>118</v>
      </c>
      <c r="BE127" s="199">
        <f t="shared" si="4"/>
        <v>0</v>
      </c>
      <c r="BF127" s="199">
        <f t="shared" si="5"/>
        <v>0</v>
      </c>
      <c r="BG127" s="199">
        <f t="shared" si="6"/>
        <v>0</v>
      </c>
      <c r="BH127" s="199">
        <f t="shared" si="7"/>
        <v>0</v>
      </c>
      <c r="BI127" s="199">
        <f t="shared" si="8"/>
        <v>0</v>
      </c>
      <c r="BJ127" s="13" t="s">
        <v>126</v>
      </c>
      <c r="BK127" s="200">
        <f t="shared" si="9"/>
        <v>0</v>
      </c>
      <c r="BL127" s="13" t="s">
        <v>187</v>
      </c>
      <c r="BM127" s="198" t="s">
        <v>218</v>
      </c>
    </row>
    <row r="128" spans="2:65" s="1" customFormat="1" ht="24" customHeight="1">
      <c r="B128" s="30"/>
      <c r="C128" s="201" t="s">
        <v>139</v>
      </c>
      <c r="D128" s="201" t="s">
        <v>190</v>
      </c>
      <c r="E128" s="202" t="s">
        <v>219</v>
      </c>
      <c r="F128" s="203" t="s">
        <v>220</v>
      </c>
      <c r="G128" s="204" t="s">
        <v>130</v>
      </c>
      <c r="H128" s="205">
        <v>92</v>
      </c>
      <c r="I128" s="206"/>
      <c r="J128" s="205">
        <f t="shared" si="0"/>
        <v>0</v>
      </c>
      <c r="K128" s="203" t="s">
        <v>125</v>
      </c>
      <c r="L128" s="207"/>
      <c r="M128" s="208" t="s">
        <v>1</v>
      </c>
      <c r="N128" s="209" t="s">
        <v>40</v>
      </c>
      <c r="O128" s="62"/>
      <c r="P128" s="196">
        <f t="shared" si="1"/>
        <v>0</v>
      </c>
      <c r="Q128" s="196">
        <v>2.2399999999999998E-3</v>
      </c>
      <c r="R128" s="196">
        <f t="shared" si="2"/>
        <v>0.20607999999999999</v>
      </c>
      <c r="S128" s="196">
        <v>0</v>
      </c>
      <c r="T128" s="197">
        <f t="shared" si="3"/>
        <v>0</v>
      </c>
      <c r="AR128" s="198" t="s">
        <v>193</v>
      </c>
      <c r="AT128" s="198" t="s">
        <v>190</v>
      </c>
      <c r="AU128" s="198" t="s">
        <v>126</v>
      </c>
      <c r="AY128" s="13" t="s">
        <v>118</v>
      </c>
      <c r="BE128" s="199">
        <f t="shared" si="4"/>
        <v>0</v>
      </c>
      <c r="BF128" s="199">
        <f t="shared" si="5"/>
        <v>0</v>
      </c>
      <c r="BG128" s="199">
        <f t="shared" si="6"/>
        <v>0</v>
      </c>
      <c r="BH128" s="199">
        <f t="shared" si="7"/>
        <v>0</v>
      </c>
      <c r="BI128" s="199">
        <f t="shared" si="8"/>
        <v>0</v>
      </c>
      <c r="BJ128" s="13" t="s">
        <v>126</v>
      </c>
      <c r="BK128" s="200">
        <f t="shared" si="9"/>
        <v>0</v>
      </c>
      <c r="BL128" s="13" t="s">
        <v>187</v>
      </c>
      <c r="BM128" s="198" t="s">
        <v>221</v>
      </c>
    </row>
    <row r="129" spans="2:65" s="1" customFormat="1" ht="24" customHeight="1">
      <c r="B129" s="30"/>
      <c r="C129" s="201" t="s">
        <v>143</v>
      </c>
      <c r="D129" s="201" t="s">
        <v>190</v>
      </c>
      <c r="E129" s="202" t="s">
        <v>222</v>
      </c>
      <c r="F129" s="203" t="s">
        <v>223</v>
      </c>
      <c r="G129" s="204" t="s">
        <v>224</v>
      </c>
      <c r="H129" s="205">
        <v>160</v>
      </c>
      <c r="I129" s="206"/>
      <c r="J129" s="205">
        <f t="shared" si="0"/>
        <v>0</v>
      </c>
      <c r="K129" s="203" t="s">
        <v>125</v>
      </c>
      <c r="L129" s="207"/>
      <c r="M129" s="208" t="s">
        <v>1</v>
      </c>
      <c r="N129" s="209" t="s">
        <v>40</v>
      </c>
      <c r="O129" s="62"/>
      <c r="P129" s="196">
        <f t="shared" si="1"/>
        <v>0</v>
      </c>
      <c r="Q129" s="196">
        <v>4.0999999999999999E-4</v>
      </c>
      <c r="R129" s="196">
        <f t="shared" si="2"/>
        <v>6.5599999999999992E-2</v>
      </c>
      <c r="S129" s="196">
        <v>0</v>
      </c>
      <c r="T129" s="197">
        <f t="shared" si="3"/>
        <v>0</v>
      </c>
      <c r="AR129" s="198" t="s">
        <v>193</v>
      </c>
      <c r="AT129" s="198" t="s">
        <v>190</v>
      </c>
      <c r="AU129" s="198" t="s">
        <v>126</v>
      </c>
      <c r="AY129" s="13" t="s">
        <v>118</v>
      </c>
      <c r="BE129" s="199">
        <f t="shared" si="4"/>
        <v>0</v>
      </c>
      <c r="BF129" s="199">
        <f t="shared" si="5"/>
        <v>0</v>
      </c>
      <c r="BG129" s="199">
        <f t="shared" si="6"/>
        <v>0</v>
      </c>
      <c r="BH129" s="199">
        <f t="shared" si="7"/>
        <v>0</v>
      </c>
      <c r="BI129" s="199">
        <f t="shared" si="8"/>
        <v>0</v>
      </c>
      <c r="BJ129" s="13" t="s">
        <v>126</v>
      </c>
      <c r="BK129" s="200">
        <f t="shared" si="9"/>
        <v>0</v>
      </c>
      <c r="BL129" s="13" t="s">
        <v>187</v>
      </c>
      <c r="BM129" s="198" t="s">
        <v>225</v>
      </c>
    </row>
    <row r="130" spans="2:65" s="1" customFormat="1" ht="16.5" customHeight="1">
      <c r="B130" s="30"/>
      <c r="C130" s="201" t="s">
        <v>148</v>
      </c>
      <c r="D130" s="201" t="s">
        <v>190</v>
      </c>
      <c r="E130" s="202" t="s">
        <v>226</v>
      </c>
      <c r="F130" s="203" t="s">
        <v>227</v>
      </c>
      <c r="G130" s="204" t="s">
        <v>171</v>
      </c>
      <c r="H130" s="205">
        <v>1000</v>
      </c>
      <c r="I130" s="206"/>
      <c r="J130" s="205">
        <f t="shared" si="0"/>
        <v>0</v>
      </c>
      <c r="K130" s="203" t="s">
        <v>125</v>
      </c>
      <c r="L130" s="207"/>
      <c r="M130" s="208" t="s">
        <v>1</v>
      </c>
      <c r="N130" s="209" t="s">
        <v>40</v>
      </c>
      <c r="O130" s="62"/>
      <c r="P130" s="196">
        <f t="shared" si="1"/>
        <v>0</v>
      </c>
      <c r="Q130" s="196">
        <v>3.5E-4</v>
      </c>
      <c r="R130" s="196">
        <f t="shared" si="2"/>
        <v>0.35</v>
      </c>
      <c r="S130" s="196">
        <v>0</v>
      </c>
      <c r="T130" s="197">
        <f t="shared" si="3"/>
        <v>0</v>
      </c>
      <c r="AR130" s="198" t="s">
        <v>193</v>
      </c>
      <c r="AT130" s="198" t="s">
        <v>190</v>
      </c>
      <c r="AU130" s="198" t="s">
        <v>126</v>
      </c>
      <c r="AY130" s="13" t="s">
        <v>118</v>
      </c>
      <c r="BE130" s="199">
        <f t="shared" si="4"/>
        <v>0</v>
      </c>
      <c r="BF130" s="199">
        <f t="shared" si="5"/>
        <v>0</v>
      </c>
      <c r="BG130" s="199">
        <f t="shared" si="6"/>
        <v>0</v>
      </c>
      <c r="BH130" s="199">
        <f t="shared" si="7"/>
        <v>0</v>
      </c>
      <c r="BI130" s="199">
        <f t="shared" si="8"/>
        <v>0</v>
      </c>
      <c r="BJ130" s="13" t="s">
        <v>126</v>
      </c>
      <c r="BK130" s="200">
        <f t="shared" si="9"/>
        <v>0</v>
      </c>
      <c r="BL130" s="13" t="s">
        <v>187</v>
      </c>
      <c r="BM130" s="198" t="s">
        <v>228</v>
      </c>
    </row>
    <row r="131" spans="2:65" s="1" customFormat="1" ht="24" customHeight="1">
      <c r="B131" s="30"/>
      <c r="C131" s="188" t="s">
        <v>152</v>
      </c>
      <c r="D131" s="188" t="s">
        <v>121</v>
      </c>
      <c r="E131" s="189" t="s">
        <v>229</v>
      </c>
      <c r="F131" s="190" t="s">
        <v>230</v>
      </c>
      <c r="G131" s="191" t="s">
        <v>197</v>
      </c>
      <c r="H131" s="193"/>
      <c r="I131" s="193"/>
      <c r="J131" s="192">
        <f t="shared" si="0"/>
        <v>0</v>
      </c>
      <c r="K131" s="190" t="s">
        <v>125</v>
      </c>
      <c r="L131" s="34"/>
      <c r="M131" s="194" t="s">
        <v>1</v>
      </c>
      <c r="N131" s="195" t="s">
        <v>40</v>
      </c>
      <c r="O131" s="62"/>
      <c r="P131" s="196">
        <f t="shared" si="1"/>
        <v>0</v>
      </c>
      <c r="Q131" s="196">
        <v>0</v>
      </c>
      <c r="R131" s="196">
        <f t="shared" si="2"/>
        <v>0</v>
      </c>
      <c r="S131" s="196">
        <v>0</v>
      </c>
      <c r="T131" s="197">
        <f t="shared" si="3"/>
        <v>0</v>
      </c>
      <c r="AR131" s="198" t="s">
        <v>187</v>
      </c>
      <c r="AT131" s="198" t="s">
        <v>121</v>
      </c>
      <c r="AU131" s="198" t="s">
        <v>126</v>
      </c>
      <c r="AY131" s="13" t="s">
        <v>118</v>
      </c>
      <c r="BE131" s="199">
        <f t="shared" si="4"/>
        <v>0</v>
      </c>
      <c r="BF131" s="199">
        <f t="shared" si="5"/>
        <v>0</v>
      </c>
      <c r="BG131" s="199">
        <f t="shared" si="6"/>
        <v>0</v>
      </c>
      <c r="BH131" s="199">
        <f t="shared" si="7"/>
        <v>0</v>
      </c>
      <c r="BI131" s="199">
        <f t="shared" si="8"/>
        <v>0</v>
      </c>
      <c r="BJ131" s="13" t="s">
        <v>126</v>
      </c>
      <c r="BK131" s="200">
        <f t="shared" si="9"/>
        <v>0</v>
      </c>
      <c r="BL131" s="13" t="s">
        <v>187</v>
      </c>
      <c r="BM131" s="198" t="s">
        <v>231</v>
      </c>
    </row>
    <row r="132" spans="2:65" s="11" customFormat="1" ht="22.9" customHeight="1">
      <c r="B132" s="172"/>
      <c r="C132" s="173"/>
      <c r="D132" s="174" t="s">
        <v>73</v>
      </c>
      <c r="E132" s="186" t="s">
        <v>232</v>
      </c>
      <c r="F132" s="186" t="s">
        <v>233</v>
      </c>
      <c r="G132" s="173"/>
      <c r="H132" s="173"/>
      <c r="I132" s="176"/>
      <c r="J132" s="187">
        <f>BK132</f>
        <v>0</v>
      </c>
      <c r="K132" s="173"/>
      <c r="L132" s="178"/>
      <c r="M132" s="179"/>
      <c r="N132" s="180"/>
      <c r="O132" s="180"/>
      <c r="P132" s="181">
        <f>SUM(P133:P138)</f>
        <v>0</v>
      </c>
      <c r="Q132" s="180"/>
      <c r="R132" s="181">
        <f>SUM(R133:R138)</f>
        <v>0.19847380000000001</v>
      </c>
      <c r="S132" s="180"/>
      <c r="T132" s="182">
        <f>SUM(T133:T138)</f>
        <v>0</v>
      </c>
      <c r="AR132" s="183" t="s">
        <v>126</v>
      </c>
      <c r="AT132" s="184" t="s">
        <v>73</v>
      </c>
      <c r="AU132" s="184" t="s">
        <v>82</v>
      </c>
      <c r="AY132" s="183" t="s">
        <v>118</v>
      </c>
      <c r="BK132" s="185">
        <f>SUM(BK133:BK138)</f>
        <v>0</v>
      </c>
    </row>
    <row r="133" spans="2:65" s="1" customFormat="1" ht="24" customHeight="1">
      <c r="B133" s="30"/>
      <c r="C133" s="188" t="s">
        <v>156</v>
      </c>
      <c r="D133" s="188" t="s">
        <v>121</v>
      </c>
      <c r="E133" s="189" t="s">
        <v>234</v>
      </c>
      <c r="F133" s="190" t="s">
        <v>235</v>
      </c>
      <c r="G133" s="191" t="s">
        <v>224</v>
      </c>
      <c r="H133" s="192">
        <v>110</v>
      </c>
      <c r="I133" s="193"/>
      <c r="J133" s="192">
        <f t="shared" ref="J133:J138" si="10">ROUND(I133*H133,3)</f>
        <v>0</v>
      </c>
      <c r="K133" s="190" t="s">
        <v>125</v>
      </c>
      <c r="L133" s="34"/>
      <c r="M133" s="194" t="s">
        <v>1</v>
      </c>
      <c r="N133" s="195" t="s">
        <v>40</v>
      </c>
      <c r="O133" s="62"/>
      <c r="P133" s="196">
        <f t="shared" ref="P133:P138" si="11">O133*H133</f>
        <v>0</v>
      </c>
      <c r="Q133" s="196">
        <v>1.65E-3</v>
      </c>
      <c r="R133" s="196">
        <f t="shared" ref="R133:R138" si="12">Q133*H133</f>
        <v>0.18149999999999999</v>
      </c>
      <c r="S133" s="196">
        <v>0</v>
      </c>
      <c r="T133" s="197">
        <f t="shared" ref="T133:T138" si="13">S133*H133</f>
        <v>0</v>
      </c>
      <c r="AR133" s="198" t="s">
        <v>187</v>
      </c>
      <c r="AT133" s="198" t="s">
        <v>121</v>
      </c>
      <c r="AU133" s="198" t="s">
        <v>126</v>
      </c>
      <c r="AY133" s="13" t="s">
        <v>118</v>
      </c>
      <c r="BE133" s="199">
        <f t="shared" ref="BE133:BE138" si="14">IF(N133="základná",J133,0)</f>
        <v>0</v>
      </c>
      <c r="BF133" s="199">
        <f t="shared" ref="BF133:BF138" si="15">IF(N133="znížená",J133,0)</f>
        <v>0</v>
      </c>
      <c r="BG133" s="199">
        <f t="shared" ref="BG133:BG138" si="16">IF(N133="zákl. prenesená",J133,0)</f>
        <v>0</v>
      </c>
      <c r="BH133" s="199">
        <f t="shared" ref="BH133:BH138" si="17">IF(N133="zníž. prenesená",J133,0)</f>
        <v>0</v>
      </c>
      <c r="BI133" s="199">
        <f t="shared" ref="BI133:BI138" si="18">IF(N133="nulová",J133,0)</f>
        <v>0</v>
      </c>
      <c r="BJ133" s="13" t="s">
        <v>126</v>
      </c>
      <c r="BK133" s="200">
        <f t="shared" ref="BK133:BK138" si="19">ROUND(I133*H133,3)</f>
        <v>0</v>
      </c>
      <c r="BL133" s="13" t="s">
        <v>187</v>
      </c>
      <c r="BM133" s="198" t="s">
        <v>236</v>
      </c>
    </row>
    <row r="134" spans="2:65" s="1" customFormat="1" ht="16.5" customHeight="1">
      <c r="B134" s="30"/>
      <c r="C134" s="201" t="s">
        <v>160</v>
      </c>
      <c r="D134" s="201" t="s">
        <v>190</v>
      </c>
      <c r="E134" s="202" t="s">
        <v>237</v>
      </c>
      <c r="F134" s="203" t="s">
        <v>238</v>
      </c>
      <c r="G134" s="204" t="s">
        <v>171</v>
      </c>
      <c r="H134" s="205">
        <v>3</v>
      </c>
      <c r="I134" s="206"/>
      <c r="J134" s="205">
        <f t="shared" si="10"/>
        <v>0</v>
      </c>
      <c r="K134" s="203" t="s">
        <v>125</v>
      </c>
      <c r="L134" s="207"/>
      <c r="M134" s="208" t="s">
        <v>1</v>
      </c>
      <c r="N134" s="209" t="s">
        <v>40</v>
      </c>
      <c r="O134" s="62"/>
      <c r="P134" s="196">
        <f t="shared" si="11"/>
        <v>0</v>
      </c>
      <c r="Q134" s="196">
        <v>7.4999999999999993E-5</v>
      </c>
      <c r="R134" s="196">
        <f t="shared" si="12"/>
        <v>2.2499999999999999E-4</v>
      </c>
      <c r="S134" s="196">
        <v>0</v>
      </c>
      <c r="T134" s="197">
        <f t="shared" si="13"/>
        <v>0</v>
      </c>
      <c r="AR134" s="198" t="s">
        <v>193</v>
      </c>
      <c r="AT134" s="198" t="s">
        <v>190</v>
      </c>
      <c r="AU134" s="198" t="s">
        <v>126</v>
      </c>
      <c r="AY134" s="13" t="s">
        <v>118</v>
      </c>
      <c r="BE134" s="199">
        <f t="shared" si="14"/>
        <v>0</v>
      </c>
      <c r="BF134" s="199">
        <f t="shared" si="15"/>
        <v>0</v>
      </c>
      <c r="BG134" s="199">
        <f t="shared" si="16"/>
        <v>0</v>
      </c>
      <c r="BH134" s="199">
        <f t="shared" si="17"/>
        <v>0</v>
      </c>
      <c r="BI134" s="199">
        <f t="shared" si="18"/>
        <v>0</v>
      </c>
      <c r="BJ134" s="13" t="s">
        <v>126</v>
      </c>
      <c r="BK134" s="200">
        <f t="shared" si="19"/>
        <v>0</v>
      </c>
      <c r="BL134" s="13" t="s">
        <v>187</v>
      </c>
      <c r="BM134" s="198" t="s">
        <v>239</v>
      </c>
    </row>
    <row r="135" spans="2:65" s="1" customFormat="1" ht="16.5" customHeight="1">
      <c r="B135" s="30"/>
      <c r="C135" s="201" t="s">
        <v>164</v>
      </c>
      <c r="D135" s="201" t="s">
        <v>190</v>
      </c>
      <c r="E135" s="202" t="s">
        <v>240</v>
      </c>
      <c r="F135" s="203" t="s">
        <v>241</v>
      </c>
      <c r="G135" s="204" t="s">
        <v>171</v>
      </c>
      <c r="H135" s="205">
        <v>4</v>
      </c>
      <c r="I135" s="206"/>
      <c r="J135" s="205">
        <f t="shared" si="10"/>
        <v>0</v>
      </c>
      <c r="K135" s="203" t="s">
        <v>125</v>
      </c>
      <c r="L135" s="207"/>
      <c r="M135" s="208" t="s">
        <v>1</v>
      </c>
      <c r="N135" s="209" t="s">
        <v>40</v>
      </c>
      <c r="O135" s="62"/>
      <c r="P135" s="196">
        <f t="shared" si="11"/>
        <v>0</v>
      </c>
      <c r="Q135" s="196">
        <v>1.2999999999999999E-4</v>
      </c>
      <c r="R135" s="196">
        <f t="shared" si="12"/>
        <v>5.1999999999999995E-4</v>
      </c>
      <c r="S135" s="196">
        <v>0</v>
      </c>
      <c r="T135" s="197">
        <f t="shared" si="13"/>
        <v>0</v>
      </c>
      <c r="AR135" s="198" t="s">
        <v>193</v>
      </c>
      <c r="AT135" s="198" t="s">
        <v>190</v>
      </c>
      <c r="AU135" s="198" t="s">
        <v>126</v>
      </c>
      <c r="AY135" s="13" t="s">
        <v>118</v>
      </c>
      <c r="BE135" s="199">
        <f t="shared" si="14"/>
        <v>0</v>
      </c>
      <c r="BF135" s="199">
        <f t="shared" si="15"/>
        <v>0</v>
      </c>
      <c r="BG135" s="199">
        <f t="shared" si="16"/>
        <v>0</v>
      </c>
      <c r="BH135" s="199">
        <f t="shared" si="17"/>
        <v>0</v>
      </c>
      <c r="BI135" s="199">
        <f t="shared" si="18"/>
        <v>0</v>
      </c>
      <c r="BJ135" s="13" t="s">
        <v>126</v>
      </c>
      <c r="BK135" s="200">
        <f t="shared" si="19"/>
        <v>0</v>
      </c>
      <c r="BL135" s="13" t="s">
        <v>187</v>
      </c>
      <c r="BM135" s="198" t="s">
        <v>242</v>
      </c>
    </row>
    <row r="136" spans="2:65" s="1" customFormat="1" ht="36" customHeight="1">
      <c r="B136" s="30"/>
      <c r="C136" s="201" t="s">
        <v>168</v>
      </c>
      <c r="D136" s="201" t="s">
        <v>190</v>
      </c>
      <c r="E136" s="202" t="s">
        <v>243</v>
      </c>
      <c r="F136" s="203" t="s">
        <v>244</v>
      </c>
      <c r="G136" s="204" t="s">
        <v>171</v>
      </c>
      <c r="H136" s="205">
        <v>6</v>
      </c>
      <c r="I136" s="206"/>
      <c r="J136" s="205">
        <f t="shared" si="10"/>
        <v>0</v>
      </c>
      <c r="K136" s="203" t="s">
        <v>125</v>
      </c>
      <c r="L136" s="207"/>
      <c r="M136" s="208" t="s">
        <v>1</v>
      </c>
      <c r="N136" s="209" t="s">
        <v>40</v>
      </c>
      <c r="O136" s="62"/>
      <c r="P136" s="196">
        <f t="shared" si="11"/>
        <v>0</v>
      </c>
      <c r="Q136" s="196">
        <v>1.1199999999999999E-3</v>
      </c>
      <c r="R136" s="196">
        <f t="shared" si="12"/>
        <v>6.7199999999999994E-3</v>
      </c>
      <c r="S136" s="196">
        <v>0</v>
      </c>
      <c r="T136" s="197">
        <f t="shared" si="13"/>
        <v>0</v>
      </c>
      <c r="AR136" s="198" t="s">
        <v>193</v>
      </c>
      <c r="AT136" s="198" t="s">
        <v>190</v>
      </c>
      <c r="AU136" s="198" t="s">
        <v>126</v>
      </c>
      <c r="AY136" s="13" t="s">
        <v>118</v>
      </c>
      <c r="BE136" s="199">
        <f t="shared" si="14"/>
        <v>0</v>
      </c>
      <c r="BF136" s="199">
        <f t="shared" si="15"/>
        <v>0</v>
      </c>
      <c r="BG136" s="199">
        <f t="shared" si="16"/>
        <v>0</v>
      </c>
      <c r="BH136" s="199">
        <f t="shared" si="17"/>
        <v>0</v>
      </c>
      <c r="BI136" s="199">
        <f t="shared" si="18"/>
        <v>0</v>
      </c>
      <c r="BJ136" s="13" t="s">
        <v>126</v>
      </c>
      <c r="BK136" s="200">
        <f t="shared" si="19"/>
        <v>0</v>
      </c>
      <c r="BL136" s="13" t="s">
        <v>187</v>
      </c>
      <c r="BM136" s="198" t="s">
        <v>245</v>
      </c>
    </row>
    <row r="137" spans="2:65" s="1" customFormat="1" ht="16.5" customHeight="1">
      <c r="B137" s="30"/>
      <c r="C137" s="188" t="s">
        <v>175</v>
      </c>
      <c r="D137" s="188" t="s">
        <v>121</v>
      </c>
      <c r="E137" s="189" t="s">
        <v>246</v>
      </c>
      <c r="F137" s="190" t="s">
        <v>247</v>
      </c>
      <c r="G137" s="191" t="s">
        <v>224</v>
      </c>
      <c r="H137" s="192">
        <v>45.28</v>
      </c>
      <c r="I137" s="193"/>
      <c r="J137" s="192">
        <f t="shared" si="10"/>
        <v>0</v>
      </c>
      <c r="K137" s="190" t="s">
        <v>125</v>
      </c>
      <c r="L137" s="34"/>
      <c r="M137" s="194" t="s">
        <v>1</v>
      </c>
      <c r="N137" s="195" t="s">
        <v>40</v>
      </c>
      <c r="O137" s="62"/>
      <c r="P137" s="196">
        <f t="shared" si="11"/>
        <v>0</v>
      </c>
      <c r="Q137" s="196">
        <v>2.1000000000000001E-4</v>
      </c>
      <c r="R137" s="196">
        <f t="shared" si="12"/>
        <v>9.5088000000000013E-3</v>
      </c>
      <c r="S137" s="196">
        <v>0</v>
      </c>
      <c r="T137" s="197">
        <f t="shared" si="13"/>
        <v>0</v>
      </c>
      <c r="AR137" s="198" t="s">
        <v>119</v>
      </c>
      <c r="AT137" s="198" t="s">
        <v>121</v>
      </c>
      <c r="AU137" s="198" t="s">
        <v>126</v>
      </c>
      <c r="AY137" s="13" t="s">
        <v>118</v>
      </c>
      <c r="BE137" s="199">
        <f t="shared" si="14"/>
        <v>0</v>
      </c>
      <c r="BF137" s="199">
        <f t="shared" si="15"/>
        <v>0</v>
      </c>
      <c r="BG137" s="199">
        <f t="shared" si="16"/>
        <v>0</v>
      </c>
      <c r="BH137" s="199">
        <f t="shared" si="17"/>
        <v>0</v>
      </c>
      <c r="BI137" s="199">
        <f t="shared" si="18"/>
        <v>0</v>
      </c>
      <c r="BJ137" s="13" t="s">
        <v>126</v>
      </c>
      <c r="BK137" s="200">
        <f t="shared" si="19"/>
        <v>0</v>
      </c>
      <c r="BL137" s="13" t="s">
        <v>119</v>
      </c>
      <c r="BM137" s="198" t="s">
        <v>248</v>
      </c>
    </row>
    <row r="138" spans="2:65" s="1" customFormat="1" ht="24" customHeight="1">
      <c r="B138" s="30"/>
      <c r="C138" s="188" t="s">
        <v>184</v>
      </c>
      <c r="D138" s="188" t="s">
        <v>121</v>
      </c>
      <c r="E138" s="189" t="s">
        <v>249</v>
      </c>
      <c r="F138" s="190" t="s">
        <v>250</v>
      </c>
      <c r="G138" s="191" t="s">
        <v>197</v>
      </c>
      <c r="H138" s="193"/>
      <c r="I138" s="193"/>
      <c r="J138" s="192">
        <f t="shared" si="10"/>
        <v>0</v>
      </c>
      <c r="K138" s="190" t="s">
        <v>125</v>
      </c>
      <c r="L138" s="34"/>
      <c r="M138" s="210" t="s">
        <v>1</v>
      </c>
      <c r="N138" s="211" t="s">
        <v>40</v>
      </c>
      <c r="O138" s="212"/>
      <c r="P138" s="213">
        <f t="shared" si="11"/>
        <v>0</v>
      </c>
      <c r="Q138" s="213">
        <v>0</v>
      </c>
      <c r="R138" s="213">
        <f t="shared" si="12"/>
        <v>0</v>
      </c>
      <c r="S138" s="213">
        <v>0</v>
      </c>
      <c r="T138" s="214">
        <f t="shared" si="13"/>
        <v>0</v>
      </c>
      <c r="AR138" s="198" t="s">
        <v>187</v>
      </c>
      <c r="AT138" s="198" t="s">
        <v>121</v>
      </c>
      <c r="AU138" s="198" t="s">
        <v>126</v>
      </c>
      <c r="AY138" s="13" t="s">
        <v>118</v>
      </c>
      <c r="BE138" s="199">
        <f t="shared" si="14"/>
        <v>0</v>
      </c>
      <c r="BF138" s="199">
        <f t="shared" si="15"/>
        <v>0</v>
      </c>
      <c r="BG138" s="199">
        <f t="shared" si="16"/>
        <v>0</v>
      </c>
      <c r="BH138" s="199">
        <f t="shared" si="17"/>
        <v>0</v>
      </c>
      <c r="BI138" s="199">
        <f t="shared" si="18"/>
        <v>0</v>
      </c>
      <c r="BJ138" s="13" t="s">
        <v>126</v>
      </c>
      <c r="BK138" s="200">
        <f t="shared" si="19"/>
        <v>0</v>
      </c>
      <c r="BL138" s="13" t="s">
        <v>187</v>
      </c>
      <c r="BM138" s="198" t="s">
        <v>251</v>
      </c>
    </row>
    <row r="139" spans="2:65" s="1" customFormat="1" ht="6.95" customHeight="1">
      <c r="B139" s="45"/>
      <c r="C139" s="46"/>
      <c r="D139" s="46"/>
      <c r="E139" s="46"/>
      <c r="F139" s="46"/>
      <c r="G139" s="46"/>
      <c r="H139" s="46"/>
      <c r="I139" s="138"/>
      <c r="J139" s="46"/>
      <c r="K139" s="46"/>
      <c r="L139" s="34"/>
    </row>
  </sheetData>
  <sheetProtection algorithmName="SHA-512" hashValue="8UC+2vuT+Gl5zpJypprZkXS0GEfdtTMHNYbBp6YnE4jbxujGf3eHevjcvNf2jNZ93JFwzXBQjz175c/EOD+jVw==" saltValue="RM/N/gR8V/qQnZM7FYfCuexnUjvoWmc9+ms0lVAMFi0IXfh9pDSHsPih6+qGekYrO7Jig3gyKoDyv5rwH1bL1g==" spinCount="100000" sheet="1" objects="1" scenarios="1" formatColumns="0" formatRows="0" autoFilter="0"/>
  <autoFilter ref="C119:K138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24"/>
  <sheetViews>
    <sheetView showGridLines="0" workbookViewId="0"/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9" width="20.1640625" style="99" customWidth="1"/>
    <col min="10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AT2" s="13" t="s">
        <v>89</v>
      </c>
    </row>
    <row r="3" spans="2:46" ht="6.95" customHeight="1">
      <c r="B3" s="100"/>
      <c r="C3" s="101"/>
      <c r="D3" s="101"/>
      <c r="E3" s="101"/>
      <c r="F3" s="101"/>
      <c r="G3" s="101"/>
      <c r="H3" s="101"/>
      <c r="I3" s="102"/>
      <c r="J3" s="101"/>
      <c r="K3" s="101"/>
      <c r="L3" s="16"/>
      <c r="AT3" s="13" t="s">
        <v>74</v>
      </c>
    </row>
    <row r="4" spans="2:46" ht="24.95" customHeight="1">
      <c r="B4" s="16"/>
      <c r="D4" s="103" t="s">
        <v>90</v>
      </c>
      <c r="L4" s="16"/>
      <c r="M4" s="104" t="s">
        <v>9</v>
      </c>
      <c r="AT4" s="13" t="s">
        <v>4</v>
      </c>
    </row>
    <row r="5" spans="2:46" ht="6.95" customHeight="1">
      <c r="B5" s="16"/>
      <c r="L5" s="16"/>
    </row>
    <row r="6" spans="2:46" ht="12" customHeight="1">
      <c r="B6" s="16"/>
      <c r="D6" s="105" t="s">
        <v>14</v>
      </c>
      <c r="L6" s="16"/>
    </row>
    <row r="7" spans="2:46" ht="16.5" customHeight="1">
      <c r="B7" s="16"/>
      <c r="E7" s="258" t="str">
        <f>'Rekapitulácia stavby'!K6</f>
        <v>Zážitkovy bazen - prestavba</v>
      </c>
      <c r="F7" s="259"/>
      <c r="G7" s="259"/>
      <c r="H7" s="259"/>
      <c r="L7" s="16"/>
    </row>
    <row r="8" spans="2:46" s="1" customFormat="1" ht="12" customHeight="1">
      <c r="B8" s="34"/>
      <c r="D8" s="105" t="s">
        <v>91</v>
      </c>
      <c r="I8" s="106"/>
      <c r="L8" s="34"/>
    </row>
    <row r="9" spans="2:46" s="1" customFormat="1" ht="36.950000000000003" customHeight="1">
      <c r="B9" s="34"/>
      <c r="E9" s="260" t="s">
        <v>252</v>
      </c>
      <c r="F9" s="261"/>
      <c r="G9" s="261"/>
      <c r="H9" s="261"/>
      <c r="I9" s="106"/>
      <c r="L9" s="34"/>
    </row>
    <row r="10" spans="2:46" s="1" customFormat="1" ht="11.25">
      <c r="B10" s="34"/>
      <c r="I10" s="106"/>
      <c r="L10" s="34"/>
    </row>
    <row r="11" spans="2:46" s="1" customFormat="1" ht="12" customHeight="1">
      <c r="B11" s="34"/>
      <c r="D11" s="105" t="s">
        <v>16</v>
      </c>
      <c r="F11" s="107" t="s">
        <v>1</v>
      </c>
      <c r="I11" s="108" t="s">
        <v>17</v>
      </c>
      <c r="J11" s="107" t="s">
        <v>1</v>
      </c>
      <c r="L11" s="34"/>
    </row>
    <row r="12" spans="2:46" s="1" customFormat="1" ht="12" customHeight="1">
      <c r="B12" s="34"/>
      <c r="D12" s="105" t="s">
        <v>18</v>
      </c>
      <c r="F12" s="107" t="s">
        <v>19</v>
      </c>
      <c r="I12" s="108" t="s">
        <v>20</v>
      </c>
      <c r="J12" s="109" t="str">
        <f>'Rekapitulácia stavby'!AN8</f>
        <v>1. 4. 2019</v>
      </c>
      <c r="L12" s="34"/>
    </row>
    <row r="13" spans="2:46" s="1" customFormat="1" ht="10.9" customHeight="1">
      <c r="B13" s="34"/>
      <c r="I13" s="106"/>
      <c r="L13" s="34"/>
    </row>
    <row r="14" spans="2:46" s="1" customFormat="1" ht="12" customHeight="1">
      <c r="B14" s="34"/>
      <c r="D14" s="105" t="s">
        <v>22</v>
      </c>
      <c r="I14" s="108" t="s">
        <v>23</v>
      </c>
      <c r="J14" s="107" t="s">
        <v>1</v>
      </c>
      <c r="L14" s="34"/>
    </row>
    <row r="15" spans="2:46" s="1" customFormat="1" ht="18" customHeight="1">
      <c r="B15" s="34"/>
      <c r="E15" s="107" t="s">
        <v>24</v>
      </c>
      <c r="I15" s="108" t="s">
        <v>25</v>
      </c>
      <c r="J15" s="107" t="s">
        <v>1</v>
      </c>
      <c r="L15" s="34"/>
    </row>
    <row r="16" spans="2:46" s="1" customFormat="1" ht="6.95" customHeight="1">
      <c r="B16" s="34"/>
      <c r="I16" s="106"/>
      <c r="L16" s="34"/>
    </row>
    <row r="17" spans="2:12" s="1" customFormat="1" ht="12" customHeight="1">
      <c r="B17" s="34"/>
      <c r="D17" s="105" t="s">
        <v>26</v>
      </c>
      <c r="I17" s="108" t="s">
        <v>23</v>
      </c>
      <c r="J17" s="26" t="str">
        <f>'Rekapitulácia stavby'!AN13</f>
        <v>Vyplň údaj</v>
      </c>
      <c r="L17" s="34"/>
    </row>
    <row r="18" spans="2:12" s="1" customFormat="1" ht="18" customHeight="1">
      <c r="B18" s="34"/>
      <c r="E18" s="262" t="str">
        <f>'Rekapitulácia stavby'!E14</f>
        <v>Vyplň údaj</v>
      </c>
      <c r="F18" s="263"/>
      <c r="G18" s="263"/>
      <c r="H18" s="263"/>
      <c r="I18" s="108" t="s">
        <v>25</v>
      </c>
      <c r="J18" s="26" t="str">
        <f>'Rekapitulácia stavby'!AN14</f>
        <v>Vyplň údaj</v>
      </c>
      <c r="L18" s="34"/>
    </row>
    <row r="19" spans="2:12" s="1" customFormat="1" ht="6.95" customHeight="1">
      <c r="B19" s="34"/>
      <c r="I19" s="106"/>
      <c r="L19" s="34"/>
    </row>
    <row r="20" spans="2:12" s="1" customFormat="1" ht="12" customHeight="1">
      <c r="B20" s="34"/>
      <c r="D20" s="105" t="s">
        <v>28</v>
      </c>
      <c r="I20" s="108" t="s">
        <v>23</v>
      </c>
      <c r="J20" s="107" t="str">
        <f>IF('Rekapitulácia stavby'!AN16="","",'Rekapitulácia stavby'!AN16)</f>
        <v/>
      </c>
      <c r="L20" s="34"/>
    </row>
    <row r="21" spans="2:12" s="1" customFormat="1" ht="18" customHeight="1">
      <c r="B21" s="34"/>
      <c r="E21" s="107" t="str">
        <f>IF('Rekapitulácia stavby'!E17="","",'Rekapitulácia stavby'!E17)</f>
        <v xml:space="preserve"> </v>
      </c>
      <c r="I21" s="108" t="s">
        <v>25</v>
      </c>
      <c r="J21" s="107" t="str">
        <f>IF('Rekapitulácia stavby'!AN17="","",'Rekapitulácia stavby'!AN17)</f>
        <v/>
      </c>
      <c r="L21" s="34"/>
    </row>
    <row r="22" spans="2:12" s="1" customFormat="1" ht="6.95" customHeight="1">
      <c r="B22" s="34"/>
      <c r="I22" s="106"/>
      <c r="L22" s="34"/>
    </row>
    <row r="23" spans="2:12" s="1" customFormat="1" ht="12" customHeight="1">
      <c r="B23" s="34"/>
      <c r="D23" s="105" t="s">
        <v>32</v>
      </c>
      <c r="I23" s="108" t="s">
        <v>23</v>
      </c>
      <c r="J23" s="107" t="str">
        <f>IF('Rekapitulácia stavby'!AN19="","",'Rekapitulácia stavby'!AN19)</f>
        <v/>
      </c>
      <c r="L23" s="34"/>
    </row>
    <row r="24" spans="2:12" s="1" customFormat="1" ht="18" customHeight="1">
      <c r="B24" s="34"/>
      <c r="E24" s="107" t="str">
        <f>IF('Rekapitulácia stavby'!E20="","",'Rekapitulácia stavby'!E20)</f>
        <v xml:space="preserve"> </v>
      </c>
      <c r="I24" s="108" t="s">
        <v>25</v>
      </c>
      <c r="J24" s="107" t="str">
        <f>IF('Rekapitulácia stavby'!AN20="","",'Rekapitulácia stavby'!AN20)</f>
        <v/>
      </c>
      <c r="L24" s="34"/>
    </row>
    <row r="25" spans="2:12" s="1" customFormat="1" ht="6.95" customHeight="1">
      <c r="B25" s="34"/>
      <c r="I25" s="106"/>
      <c r="L25" s="34"/>
    </row>
    <row r="26" spans="2:12" s="1" customFormat="1" ht="12" customHeight="1">
      <c r="B26" s="34"/>
      <c r="D26" s="105" t="s">
        <v>33</v>
      </c>
      <c r="I26" s="106"/>
      <c r="L26" s="34"/>
    </row>
    <row r="27" spans="2:12" s="7" customFormat="1" ht="16.5" customHeight="1">
      <c r="B27" s="110"/>
      <c r="E27" s="264" t="s">
        <v>1</v>
      </c>
      <c r="F27" s="264"/>
      <c r="G27" s="264"/>
      <c r="H27" s="264"/>
      <c r="I27" s="111"/>
      <c r="L27" s="110"/>
    </row>
    <row r="28" spans="2:12" s="1" customFormat="1" ht="6.95" customHeight="1">
      <c r="B28" s="34"/>
      <c r="I28" s="106"/>
      <c r="L28" s="34"/>
    </row>
    <row r="29" spans="2:12" s="1" customFormat="1" ht="6.95" customHeight="1">
      <c r="B29" s="34"/>
      <c r="D29" s="58"/>
      <c r="E29" s="58"/>
      <c r="F29" s="58"/>
      <c r="G29" s="58"/>
      <c r="H29" s="58"/>
      <c r="I29" s="112"/>
      <c r="J29" s="58"/>
      <c r="K29" s="58"/>
      <c r="L29" s="34"/>
    </row>
    <row r="30" spans="2:12" s="1" customFormat="1" ht="25.35" customHeight="1">
      <c r="B30" s="34"/>
      <c r="D30" s="113" t="s">
        <v>34</v>
      </c>
      <c r="I30" s="106"/>
      <c r="J30" s="114">
        <f>ROUND(J118, 2)</f>
        <v>0</v>
      </c>
      <c r="L30" s="34"/>
    </row>
    <row r="31" spans="2:12" s="1" customFormat="1" ht="6.95" customHeight="1">
      <c r="B31" s="34"/>
      <c r="D31" s="58"/>
      <c r="E31" s="58"/>
      <c r="F31" s="58"/>
      <c r="G31" s="58"/>
      <c r="H31" s="58"/>
      <c r="I31" s="112"/>
      <c r="J31" s="58"/>
      <c r="K31" s="58"/>
      <c r="L31" s="34"/>
    </row>
    <row r="32" spans="2:12" s="1" customFormat="1" ht="14.45" customHeight="1">
      <c r="B32" s="34"/>
      <c r="F32" s="115" t="s">
        <v>36</v>
      </c>
      <c r="I32" s="116" t="s">
        <v>35</v>
      </c>
      <c r="J32" s="115" t="s">
        <v>37</v>
      </c>
      <c r="L32" s="34"/>
    </row>
    <row r="33" spans="2:12" s="1" customFormat="1" ht="14.45" customHeight="1">
      <c r="B33" s="34"/>
      <c r="D33" s="117" t="s">
        <v>38</v>
      </c>
      <c r="E33" s="105" t="s">
        <v>39</v>
      </c>
      <c r="F33" s="118">
        <f>ROUND((SUM(BE118:BE123)),  2)</f>
        <v>0</v>
      </c>
      <c r="I33" s="119">
        <v>0.2</v>
      </c>
      <c r="J33" s="118">
        <f>ROUND(((SUM(BE118:BE123))*I33),  2)</f>
        <v>0</v>
      </c>
      <c r="L33" s="34"/>
    </row>
    <row r="34" spans="2:12" s="1" customFormat="1" ht="14.45" customHeight="1">
      <c r="B34" s="34"/>
      <c r="E34" s="105" t="s">
        <v>40</v>
      </c>
      <c r="F34" s="118">
        <f>ROUND((SUM(BF118:BF123)),  2)</f>
        <v>0</v>
      </c>
      <c r="I34" s="119">
        <v>0.2</v>
      </c>
      <c r="J34" s="118">
        <f>ROUND(((SUM(BF118:BF123))*I34),  2)</f>
        <v>0</v>
      </c>
      <c r="L34" s="34"/>
    </row>
    <row r="35" spans="2:12" s="1" customFormat="1" ht="14.45" hidden="1" customHeight="1">
      <c r="B35" s="34"/>
      <c r="E35" s="105" t="s">
        <v>41</v>
      </c>
      <c r="F35" s="118">
        <f>ROUND((SUM(BG118:BG123)),  2)</f>
        <v>0</v>
      </c>
      <c r="I35" s="119">
        <v>0.2</v>
      </c>
      <c r="J35" s="118">
        <f>0</f>
        <v>0</v>
      </c>
      <c r="L35" s="34"/>
    </row>
    <row r="36" spans="2:12" s="1" customFormat="1" ht="14.45" hidden="1" customHeight="1">
      <c r="B36" s="34"/>
      <c r="E36" s="105" t="s">
        <v>42</v>
      </c>
      <c r="F36" s="118">
        <f>ROUND((SUM(BH118:BH123)),  2)</f>
        <v>0</v>
      </c>
      <c r="I36" s="119">
        <v>0.2</v>
      </c>
      <c r="J36" s="118">
        <f>0</f>
        <v>0</v>
      </c>
      <c r="L36" s="34"/>
    </row>
    <row r="37" spans="2:12" s="1" customFormat="1" ht="14.45" hidden="1" customHeight="1">
      <c r="B37" s="34"/>
      <c r="E37" s="105" t="s">
        <v>43</v>
      </c>
      <c r="F37" s="118">
        <f>ROUND((SUM(BI118:BI123)),  2)</f>
        <v>0</v>
      </c>
      <c r="I37" s="119">
        <v>0</v>
      </c>
      <c r="J37" s="118">
        <f>0</f>
        <v>0</v>
      </c>
      <c r="L37" s="34"/>
    </row>
    <row r="38" spans="2:12" s="1" customFormat="1" ht="6.95" customHeight="1">
      <c r="B38" s="34"/>
      <c r="I38" s="106"/>
      <c r="L38" s="34"/>
    </row>
    <row r="39" spans="2:12" s="1" customFormat="1" ht="25.35" customHeight="1">
      <c r="B39" s="34"/>
      <c r="C39" s="120"/>
      <c r="D39" s="121" t="s">
        <v>44</v>
      </c>
      <c r="E39" s="122"/>
      <c r="F39" s="122"/>
      <c r="G39" s="123" t="s">
        <v>45</v>
      </c>
      <c r="H39" s="124" t="s">
        <v>46</v>
      </c>
      <c r="I39" s="125"/>
      <c r="J39" s="126">
        <f>SUM(J30:J37)</f>
        <v>0</v>
      </c>
      <c r="K39" s="127"/>
      <c r="L39" s="34"/>
    </row>
    <row r="40" spans="2:12" s="1" customFormat="1" ht="14.45" customHeight="1">
      <c r="B40" s="34"/>
      <c r="I40" s="106"/>
      <c r="L40" s="34"/>
    </row>
    <row r="41" spans="2:12" ht="14.45" customHeight="1">
      <c r="B41" s="16"/>
      <c r="L41" s="16"/>
    </row>
    <row r="42" spans="2:12" ht="14.45" customHeight="1">
      <c r="B42" s="16"/>
      <c r="L42" s="16"/>
    </row>
    <row r="43" spans="2:12" ht="14.45" customHeight="1">
      <c r="B43" s="16"/>
      <c r="L43" s="16"/>
    </row>
    <row r="44" spans="2:12" ht="14.45" customHeight="1">
      <c r="B44" s="16"/>
      <c r="L44" s="16"/>
    </row>
    <row r="45" spans="2:12" ht="14.45" customHeight="1">
      <c r="B45" s="16"/>
      <c r="L45" s="16"/>
    </row>
    <row r="46" spans="2:12" ht="14.45" customHeight="1">
      <c r="B46" s="16"/>
      <c r="L46" s="16"/>
    </row>
    <row r="47" spans="2:12" ht="14.45" customHeight="1">
      <c r="B47" s="16"/>
      <c r="L47" s="16"/>
    </row>
    <row r="48" spans="2:12" ht="14.45" customHeight="1">
      <c r="B48" s="16"/>
      <c r="L48" s="16"/>
    </row>
    <row r="49" spans="2:12" ht="14.45" customHeight="1">
      <c r="B49" s="16"/>
      <c r="L49" s="16"/>
    </row>
    <row r="50" spans="2:12" s="1" customFormat="1" ht="14.45" customHeight="1">
      <c r="B50" s="34"/>
      <c r="D50" s="128" t="s">
        <v>47</v>
      </c>
      <c r="E50" s="129"/>
      <c r="F50" s="129"/>
      <c r="G50" s="128" t="s">
        <v>48</v>
      </c>
      <c r="H50" s="129"/>
      <c r="I50" s="130"/>
      <c r="J50" s="129"/>
      <c r="K50" s="129"/>
      <c r="L50" s="34"/>
    </row>
    <row r="51" spans="2:12" ht="11.25">
      <c r="B51" s="16"/>
      <c r="L51" s="16"/>
    </row>
    <row r="52" spans="2:12" ht="11.25">
      <c r="B52" s="16"/>
      <c r="L52" s="16"/>
    </row>
    <row r="53" spans="2:12" ht="11.25">
      <c r="B53" s="16"/>
      <c r="L53" s="16"/>
    </row>
    <row r="54" spans="2:12" ht="11.25">
      <c r="B54" s="16"/>
      <c r="L54" s="16"/>
    </row>
    <row r="55" spans="2:12" ht="11.25">
      <c r="B55" s="16"/>
      <c r="L55" s="16"/>
    </row>
    <row r="56" spans="2:12" ht="11.25">
      <c r="B56" s="16"/>
      <c r="L56" s="16"/>
    </row>
    <row r="57" spans="2:12" ht="11.25">
      <c r="B57" s="16"/>
      <c r="L57" s="16"/>
    </row>
    <row r="58" spans="2:12" ht="11.25">
      <c r="B58" s="16"/>
      <c r="L58" s="16"/>
    </row>
    <row r="59" spans="2:12" ht="11.25">
      <c r="B59" s="16"/>
      <c r="L59" s="16"/>
    </row>
    <row r="60" spans="2:12" ht="11.25">
      <c r="B60" s="16"/>
      <c r="L60" s="16"/>
    </row>
    <row r="61" spans="2:12" s="1" customFormat="1" ht="12.75">
      <c r="B61" s="34"/>
      <c r="D61" s="131" t="s">
        <v>49</v>
      </c>
      <c r="E61" s="132"/>
      <c r="F61" s="133" t="s">
        <v>50</v>
      </c>
      <c r="G61" s="131" t="s">
        <v>49</v>
      </c>
      <c r="H61" s="132"/>
      <c r="I61" s="134"/>
      <c r="J61" s="135" t="s">
        <v>50</v>
      </c>
      <c r="K61" s="132"/>
      <c r="L61" s="34"/>
    </row>
    <row r="62" spans="2:12" ht="11.25">
      <c r="B62" s="16"/>
      <c r="L62" s="16"/>
    </row>
    <row r="63" spans="2:12" ht="11.25">
      <c r="B63" s="16"/>
      <c r="L63" s="16"/>
    </row>
    <row r="64" spans="2:12" ht="11.25">
      <c r="B64" s="16"/>
      <c r="L64" s="16"/>
    </row>
    <row r="65" spans="2:12" s="1" customFormat="1" ht="12.75">
      <c r="B65" s="34"/>
      <c r="D65" s="128" t="s">
        <v>51</v>
      </c>
      <c r="E65" s="129"/>
      <c r="F65" s="129"/>
      <c r="G65" s="128" t="s">
        <v>52</v>
      </c>
      <c r="H65" s="129"/>
      <c r="I65" s="130"/>
      <c r="J65" s="129"/>
      <c r="K65" s="129"/>
      <c r="L65" s="34"/>
    </row>
    <row r="66" spans="2:12" ht="11.25">
      <c r="B66" s="16"/>
      <c r="L66" s="16"/>
    </row>
    <row r="67" spans="2:12" ht="11.25">
      <c r="B67" s="16"/>
      <c r="L67" s="16"/>
    </row>
    <row r="68" spans="2:12" ht="11.25">
      <c r="B68" s="16"/>
      <c r="L68" s="16"/>
    </row>
    <row r="69" spans="2:12" ht="11.25">
      <c r="B69" s="16"/>
      <c r="L69" s="16"/>
    </row>
    <row r="70" spans="2:12" ht="11.25">
      <c r="B70" s="16"/>
      <c r="L70" s="16"/>
    </row>
    <row r="71" spans="2:12" ht="11.25">
      <c r="B71" s="16"/>
      <c r="L71" s="16"/>
    </row>
    <row r="72" spans="2:12" ht="11.25">
      <c r="B72" s="16"/>
      <c r="L72" s="16"/>
    </row>
    <row r="73" spans="2:12" ht="11.25">
      <c r="B73" s="16"/>
      <c r="L73" s="16"/>
    </row>
    <row r="74" spans="2:12" ht="11.25">
      <c r="B74" s="16"/>
      <c r="L74" s="16"/>
    </row>
    <row r="75" spans="2:12" ht="11.25">
      <c r="B75" s="16"/>
      <c r="L75" s="16"/>
    </row>
    <row r="76" spans="2:12" s="1" customFormat="1" ht="12.75">
      <c r="B76" s="34"/>
      <c r="D76" s="131" t="s">
        <v>49</v>
      </c>
      <c r="E76" s="132"/>
      <c r="F76" s="133" t="s">
        <v>50</v>
      </c>
      <c r="G76" s="131" t="s">
        <v>49</v>
      </c>
      <c r="H76" s="132"/>
      <c r="I76" s="134"/>
      <c r="J76" s="135" t="s">
        <v>50</v>
      </c>
      <c r="K76" s="132"/>
      <c r="L76" s="34"/>
    </row>
    <row r="77" spans="2:12" s="1" customFormat="1" ht="14.45" customHeight="1">
      <c r="B77" s="136"/>
      <c r="C77" s="137"/>
      <c r="D77" s="137"/>
      <c r="E77" s="137"/>
      <c r="F77" s="137"/>
      <c r="G77" s="137"/>
      <c r="H77" s="137"/>
      <c r="I77" s="138"/>
      <c r="J77" s="137"/>
      <c r="K77" s="137"/>
      <c r="L77" s="34"/>
    </row>
    <row r="81" spans="2:47" s="1" customFormat="1" ht="6.95" customHeight="1">
      <c r="B81" s="139"/>
      <c r="C81" s="140"/>
      <c r="D81" s="140"/>
      <c r="E81" s="140"/>
      <c r="F81" s="140"/>
      <c r="G81" s="140"/>
      <c r="H81" s="140"/>
      <c r="I81" s="141"/>
      <c r="J81" s="140"/>
      <c r="K81" s="140"/>
      <c r="L81" s="34"/>
    </row>
    <row r="82" spans="2:47" s="1" customFormat="1" ht="24.95" customHeight="1">
      <c r="B82" s="30"/>
      <c r="C82" s="19" t="s">
        <v>93</v>
      </c>
      <c r="D82" s="31"/>
      <c r="E82" s="31"/>
      <c r="F82" s="31"/>
      <c r="G82" s="31"/>
      <c r="H82" s="31"/>
      <c r="I82" s="106"/>
      <c r="J82" s="31"/>
      <c r="K82" s="31"/>
      <c r="L82" s="34"/>
    </row>
    <row r="83" spans="2:47" s="1" customFormat="1" ht="6.95" customHeight="1">
      <c r="B83" s="30"/>
      <c r="C83" s="31"/>
      <c r="D83" s="31"/>
      <c r="E83" s="31"/>
      <c r="F83" s="31"/>
      <c r="G83" s="31"/>
      <c r="H83" s="31"/>
      <c r="I83" s="106"/>
      <c r="J83" s="31"/>
      <c r="K83" s="31"/>
      <c r="L83" s="34"/>
    </row>
    <row r="84" spans="2:47" s="1" customFormat="1" ht="12" customHeight="1">
      <c r="B84" s="30"/>
      <c r="C84" s="25" t="s">
        <v>14</v>
      </c>
      <c r="D84" s="31"/>
      <c r="E84" s="31"/>
      <c r="F84" s="31"/>
      <c r="G84" s="31"/>
      <c r="H84" s="31"/>
      <c r="I84" s="106"/>
      <c r="J84" s="31"/>
      <c r="K84" s="31"/>
      <c r="L84" s="34"/>
    </row>
    <row r="85" spans="2:47" s="1" customFormat="1" ht="16.5" customHeight="1">
      <c r="B85" s="30"/>
      <c r="C85" s="31"/>
      <c r="D85" s="31"/>
      <c r="E85" s="265" t="str">
        <f>E7</f>
        <v>Zážitkovy bazen - prestavba</v>
      </c>
      <c r="F85" s="266"/>
      <c r="G85" s="266"/>
      <c r="H85" s="266"/>
      <c r="I85" s="106"/>
      <c r="J85" s="31"/>
      <c r="K85" s="31"/>
      <c r="L85" s="34"/>
    </row>
    <row r="86" spans="2:47" s="1" customFormat="1" ht="12" customHeight="1">
      <c r="B86" s="30"/>
      <c r="C86" s="25" t="s">
        <v>91</v>
      </c>
      <c r="D86" s="31"/>
      <c r="E86" s="31"/>
      <c r="F86" s="31"/>
      <c r="G86" s="31"/>
      <c r="H86" s="31"/>
      <c r="I86" s="106"/>
      <c r="J86" s="31"/>
      <c r="K86" s="31"/>
      <c r="L86" s="34"/>
    </row>
    <row r="87" spans="2:47" s="1" customFormat="1" ht="16.5" customHeight="1">
      <c r="B87" s="30"/>
      <c r="C87" s="31"/>
      <c r="D87" s="31"/>
      <c r="E87" s="237" t="str">
        <f>E9</f>
        <v xml:space="preserve">05 - Hracie prvky bazenove </v>
      </c>
      <c r="F87" s="267"/>
      <c r="G87" s="267"/>
      <c r="H87" s="267"/>
      <c r="I87" s="106"/>
      <c r="J87" s="31"/>
      <c r="K87" s="31"/>
      <c r="L87" s="34"/>
    </row>
    <row r="88" spans="2:47" s="1" customFormat="1" ht="6.95" customHeight="1">
      <c r="B88" s="30"/>
      <c r="C88" s="31"/>
      <c r="D88" s="31"/>
      <c r="E88" s="31"/>
      <c r="F88" s="31"/>
      <c r="G88" s="31"/>
      <c r="H88" s="31"/>
      <c r="I88" s="106"/>
      <c r="J88" s="31"/>
      <c r="K88" s="31"/>
      <c r="L88" s="34"/>
    </row>
    <row r="89" spans="2:47" s="1" customFormat="1" ht="12" customHeight="1">
      <c r="B89" s="30"/>
      <c r="C89" s="25" t="s">
        <v>18</v>
      </c>
      <c r="D89" s="31"/>
      <c r="E89" s="31"/>
      <c r="F89" s="23" t="str">
        <f>F12</f>
        <v>Trebišov</v>
      </c>
      <c r="G89" s="31"/>
      <c r="H89" s="31"/>
      <c r="I89" s="108" t="s">
        <v>20</v>
      </c>
      <c r="J89" s="57" t="str">
        <f>IF(J12="","",J12)</f>
        <v>1. 4. 2019</v>
      </c>
      <c r="K89" s="31"/>
      <c r="L89" s="34"/>
    </row>
    <row r="90" spans="2:47" s="1" customFormat="1" ht="6.95" customHeight="1">
      <c r="B90" s="30"/>
      <c r="C90" s="31"/>
      <c r="D90" s="31"/>
      <c r="E90" s="31"/>
      <c r="F90" s="31"/>
      <c r="G90" s="31"/>
      <c r="H90" s="31"/>
      <c r="I90" s="106"/>
      <c r="J90" s="31"/>
      <c r="K90" s="31"/>
      <c r="L90" s="34"/>
    </row>
    <row r="91" spans="2:47" s="1" customFormat="1" ht="15.2" customHeight="1">
      <c r="B91" s="30"/>
      <c r="C91" s="25" t="s">
        <v>22</v>
      </c>
      <c r="D91" s="31"/>
      <c r="E91" s="31"/>
      <c r="F91" s="23" t="str">
        <f>E15</f>
        <v xml:space="preserve">Technické služby mesta Trebišov </v>
      </c>
      <c r="G91" s="31"/>
      <c r="H91" s="31"/>
      <c r="I91" s="108" t="s">
        <v>28</v>
      </c>
      <c r="J91" s="28" t="str">
        <f>E21</f>
        <v xml:space="preserve"> </v>
      </c>
      <c r="K91" s="31"/>
      <c r="L91" s="34"/>
    </row>
    <row r="92" spans="2:47" s="1" customFormat="1" ht="15.2" customHeight="1">
      <c r="B92" s="30"/>
      <c r="C92" s="25" t="s">
        <v>26</v>
      </c>
      <c r="D92" s="31"/>
      <c r="E92" s="31"/>
      <c r="F92" s="23" t="str">
        <f>IF(E18="","",E18)</f>
        <v>Vyplň údaj</v>
      </c>
      <c r="G92" s="31"/>
      <c r="H92" s="31"/>
      <c r="I92" s="108" t="s">
        <v>32</v>
      </c>
      <c r="J92" s="28" t="str">
        <f>E24</f>
        <v xml:space="preserve"> </v>
      </c>
      <c r="K92" s="31"/>
      <c r="L92" s="34"/>
    </row>
    <row r="93" spans="2:47" s="1" customFormat="1" ht="10.35" customHeight="1">
      <c r="B93" s="30"/>
      <c r="C93" s="31"/>
      <c r="D93" s="31"/>
      <c r="E93" s="31"/>
      <c r="F93" s="31"/>
      <c r="G93" s="31"/>
      <c r="H93" s="31"/>
      <c r="I93" s="106"/>
      <c r="J93" s="31"/>
      <c r="K93" s="31"/>
      <c r="L93" s="34"/>
    </row>
    <row r="94" spans="2:47" s="1" customFormat="1" ht="29.25" customHeight="1">
      <c r="B94" s="30"/>
      <c r="C94" s="142" t="s">
        <v>94</v>
      </c>
      <c r="D94" s="143"/>
      <c r="E94" s="143"/>
      <c r="F94" s="143"/>
      <c r="G94" s="143"/>
      <c r="H94" s="143"/>
      <c r="I94" s="144"/>
      <c r="J94" s="145" t="s">
        <v>95</v>
      </c>
      <c r="K94" s="143"/>
      <c r="L94" s="34"/>
    </row>
    <row r="95" spans="2:47" s="1" customFormat="1" ht="10.35" customHeight="1">
      <c r="B95" s="30"/>
      <c r="C95" s="31"/>
      <c r="D95" s="31"/>
      <c r="E95" s="31"/>
      <c r="F95" s="31"/>
      <c r="G95" s="31"/>
      <c r="H95" s="31"/>
      <c r="I95" s="106"/>
      <c r="J95" s="31"/>
      <c r="K95" s="31"/>
      <c r="L95" s="34"/>
    </row>
    <row r="96" spans="2:47" s="1" customFormat="1" ht="22.9" customHeight="1">
      <c r="B96" s="30"/>
      <c r="C96" s="146" t="s">
        <v>96</v>
      </c>
      <c r="D96" s="31"/>
      <c r="E96" s="31"/>
      <c r="F96" s="31"/>
      <c r="G96" s="31"/>
      <c r="H96" s="31"/>
      <c r="I96" s="106"/>
      <c r="J96" s="75">
        <f>J118</f>
        <v>0</v>
      </c>
      <c r="K96" s="31"/>
      <c r="L96" s="34"/>
      <c r="AU96" s="13" t="s">
        <v>97</v>
      </c>
    </row>
    <row r="97" spans="2:12" s="8" customFormat="1" ht="24.95" customHeight="1">
      <c r="B97" s="147"/>
      <c r="C97" s="148"/>
      <c r="D97" s="149" t="s">
        <v>98</v>
      </c>
      <c r="E97" s="150"/>
      <c r="F97" s="150"/>
      <c r="G97" s="150"/>
      <c r="H97" s="150"/>
      <c r="I97" s="151"/>
      <c r="J97" s="152">
        <f>J119</f>
        <v>0</v>
      </c>
      <c r="K97" s="148"/>
      <c r="L97" s="153"/>
    </row>
    <row r="98" spans="2:12" s="9" customFormat="1" ht="19.899999999999999" customHeight="1">
      <c r="B98" s="154"/>
      <c r="C98" s="155"/>
      <c r="D98" s="156" t="s">
        <v>253</v>
      </c>
      <c r="E98" s="157"/>
      <c r="F98" s="157"/>
      <c r="G98" s="157"/>
      <c r="H98" s="157"/>
      <c r="I98" s="158"/>
      <c r="J98" s="159">
        <f>J120</f>
        <v>0</v>
      </c>
      <c r="K98" s="155"/>
      <c r="L98" s="160"/>
    </row>
    <row r="99" spans="2:12" s="1" customFormat="1" ht="21.75" customHeight="1">
      <c r="B99" s="30"/>
      <c r="C99" s="31"/>
      <c r="D99" s="31"/>
      <c r="E99" s="31"/>
      <c r="F99" s="31"/>
      <c r="G99" s="31"/>
      <c r="H99" s="31"/>
      <c r="I99" s="106"/>
      <c r="J99" s="31"/>
      <c r="K99" s="31"/>
      <c r="L99" s="34"/>
    </row>
    <row r="100" spans="2:12" s="1" customFormat="1" ht="6.95" customHeight="1">
      <c r="B100" s="45"/>
      <c r="C100" s="46"/>
      <c r="D100" s="46"/>
      <c r="E100" s="46"/>
      <c r="F100" s="46"/>
      <c r="G100" s="46"/>
      <c r="H100" s="46"/>
      <c r="I100" s="138"/>
      <c r="J100" s="46"/>
      <c r="K100" s="46"/>
      <c r="L100" s="34"/>
    </row>
    <row r="104" spans="2:12" s="1" customFormat="1" ht="6.95" customHeight="1">
      <c r="B104" s="47"/>
      <c r="C104" s="48"/>
      <c r="D104" s="48"/>
      <c r="E104" s="48"/>
      <c r="F104" s="48"/>
      <c r="G104" s="48"/>
      <c r="H104" s="48"/>
      <c r="I104" s="141"/>
      <c r="J104" s="48"/>
      <c r="K104" s="48"/>
      <c r="L104" s="34"/>
    </row>
    <row r="105" spans="2:12" s="1" customFormat="1" ht="24.95" customHeight="1">
      <c r="B105" s="30"/>
      <c r="C105" s="19" t="s">
        <v>104</v>
      </c>
      <c r="D105" s="31"/>
      <c r="E105" s="31"/>
      <c r="F105" s="31"/>
      <c r="G105" s="31"/>
      <c r="H105" s="31"/>
      <c r="I105" s="106"/>
      <c r="J105" s="31"/>
      <c r="K105" s="31"/>
      <c r="L105" s="34"/>
    </row>
    <row r="106" spans="2:12" s="1" customFormat="1" ht="6.95" customHeight="1">
      <c r="B106" s="30"/>
      <c r="C106" s="31"/>
      <c r="D106" s="31"/>
      <c r="E106" s="31"/>
      <c r="F106" s="31"/>
      <c r="G106" s="31"/>
      <c r="H106" s="31"/>
      <c r="I106" s="106"/>
      <c r="J106" s="31"/>
      <c r="K106" s="31"/>
      <c r="L106" s="34"/>
    </row>
    <row r="107" spans="2:12" s="1" customFormat="1" ht="12" customHeight="1">
      <c r="B107" s="30"/>
      <c r="C107" s="25" t="s">
        <v>14</v>
      </c>
      <c r="D107" s="31"/>
      <c r="E107" s="31"/>
      <c r="F107" s="31"/>
      <c r="G107" s="31"/>
      <c r="H107" s="31"/>
      <c r="I107" s="106"/>
      <c r="J107" s="31"/>
      <c r="K107" s="31"/>
      <c r="L107" s="34"/>
    </row>
    <row r="108" spans="2:12" s="1" customFormat="1" ht="16.5" customHeight="1">
      <c r="B108" s="30"/>
      <c r="C108" s="31"/>
      <c r="D108" s="31"/>
      <c r="E108" s="265" t="str">
        <f>E7</f>
        <v>Zážitkovy bazen - prestavba</v>
      </c>
      <c r="F108" s="266"/>
      <c r="G108" s="266"/>
      <c r="H108" s="266"/>
      <c r="I108" s="106"/>
      <c r="J108" s="31"/>
      <c r="K108" s="31"/>
      <c r="L108" s="34"/>
    </row>
    <row r="109" spans="2:12" s="1" customFormat="1" ht="12" customHeight="1">
      <c r="B109" s="30"/>
      <c r="C109" s="25" t="s">
        <v>91</v>
      </c>
      <c r="D109" s="31"/>
      <c r="E109" s="31"/>
      <c r="F109" s="31"/>
      <c r="G109" s="31"/>
      <c r="H109" s="31"/>
      <c r="I109" s="106"/>
      <c r="J109" s="31"/>
      <c r="K109" s="31"/>
      <c r="L109" s="34"/>
    </row>
    <row r="110" spans="2:12" s="1" customFormat="1" ht="16.5" customHeight="1">
      <c r="B110" s="30"/>
      <c r="C110" s="31"/>
      <c r="D110" s="31"/>
      <c r="E110" s="237" t="str">
        <f>E9</f>
        <v xml:space="preserve">05 - Hracie prvky bazenove </v>
      </c>
      <c r="F110" s="267"/>
      <c r="G110" s="267"/>
      <c r="H110" s="267"/>
      <c r="I110" s="106"/>
      <c r="J110" s="31"/>
      <c r="K110" s="31"/>
      <c r="L110" s="34"/>
    </row>
    <row r="111" spans="2:12" s="1" customFormat="1" ht="6.95" customHeight="1">
      <c r="B111" s="30"/>
      <c r="C111" s="31"/>
      <c r="D111" s="31"/>
      <c r="E111" s="31"/>
      <c r="F111" s="31"/>
      <c r="G111" s="31"/>
      <c r="H111" s="31"/>
      <c r="I111" s="106"/>
      <c r="J111" s="31"/>
      <c r="K111" s="31"/>
      <c r="L111" s="34"/>
    </row>
    <row r="112" spans="2:12" s="1" customFormat="1" ht="12" customHeight="1">
      <c r="B112" s="30"/>
      <c r="C112" s="25" t="s">
        <v>18</v>
      </c>
      <c r="D112" s="31"/>
      <c r="E112" s="31"/>
      <c r="F112" s="23" t="str">
        <f>F12</f>
        <v>Trebišov</v>
      </c>
      <c r="G112" s="31"/>
      <c r="H112" s="31"/>
      <c r="I112" s="108" t="s">
        <v>20</v>
      </c>
      <c r="J112" s="57" t="str">
        <f>IF(J12="","",J12)</f>
        <v>1. 4. 2019</v>
      </c>
      <c r="K112" s="31"/>
      <c r="L112" s="34"/>
    </row>
    <row r="113" spans="2:65" s="1" customFormat="1" ht="6.95" customHeight="1">
      <c r="B113" s="30"/>
      <c r="C113" s="31"/>
      <c r="D113" s="31"/>
      <c r="E113" s="31"/>
      <c r="F113" s="31"/>
      <c r="G113" s="31"/>
      <c r="H113" s="31"/>
      <c r="I113" s="106"/>
      <c r="J113" s="31"/>
      <c r="K113" s="31"/>
      <c r="L113" s="34"/>
    </row>
    <row r="114" spans="2:65" s="1" customFormat="1" ht="15.2" customHeight="1">
      <c r="B114" s="30"/>
      <c r="C114" s="25" t="s">
        <v>22</v>
      </c>
      <c r="D114" s="31"/>
      <c r="E114" s="31"/>
      <c r="F114" s="23" t="str">
        <f>E15</f>
        <v xml:space="preserve">Technické služby mesta Trebišov </v>
      </c>
      <c r="G114" s="31"/>
      <c r="H114" s="31"/>
      <c r="I114" s="108" t="s">
        <v>28</v>
      </c>
      <c r="J114" s="28" t="str">
        <f>E21</f>
        <v xml:space="preserve"> </v>
      </c>
      <c r="K114" s="31"/>
      <c r="L114" s="34"/>
    </row>
    <row r="115" spans="2:65" s="1" customFormat="1" ht="15.2" customHeight="1">
      <c r="B115" s="30"/>
      <c r="C115" s="25" t="s">
        <v>26</v>
      </c>
      <c r="D115" s="31"/>
      <c r="E115" s="31"/>
      <c r="F115" s="23" t="str">
        <f>IF(E18="","",E18)</f>
        <v>Vyplň údaj</v>
      </c>
      <c r="G115" s="31"/>
      <c r="H115" s="31"/>
      <c r="I115" s="108" t="s">
        <v>32</v>
      </c>
      <c r="J115" s="28" t="str">
        <f>E24</f>
        <v xml:space="preserve"> </v>
      </c>
      <c r="K115" s="31"/>
      <c r="L115" s="34"/>
    </row>
    <row r="116" spans="2:65" s="1" customFormat="1" ht="10.35" customHeight="1">
      <c r="B116" s="30"/>
      <c r="C116" s="31"/>
      <c r="D116" s="31"/>
      <c r="E116" s="31"/>
      <c r="F116" s="31"/>
      <c r="G116" s="31"/>
      <c r="H116" s="31"/>
      <c r="I116" s="106"/>
      <c r="J116" s="31"/>
      <c r="K116" s="31"/>
      <c r="L116" s="34"/>
    </row>
    <row r="117" spans="2:65" s="10" customFormat="1" ht="29.25" customHeight="1">
      <c r="B117" s="161"/>
      <c r="C117" s="162" t="s">
        <v>105</v>
      </c>
      <c r="D117" s="163" t="s">
        <v>59</v>
      </c>
      <c r="E117" s="163" t="s">
        <v>55</v>
      </c>
      <c r="F117" s="163" t="s">
        <v>56</v>
      </c>
      <c r="G117" s="163" t="s">
        <v>106</v>
      </c>
      <c r="H117" s="163" t="s">
        <v>107</v>
      </c>
      <c r="I117" s="164" t="s">
        <v>108</v>
      </c>
      <c r="J117" s="165" t="s">
        <v>95</v>
      </c>
      <c r="K117" s="166" t="s">
        <v>109</v>
      </c>
      <c r="L117" s="167"/>
      <c r="M117" s="66" t="s">
        <v>1</v>
      </c>
      <c r="N117" s="67" t="s">
        <v>38</v>
      </c>
      <c r="O117" s="67" t="s">
        <v>110</v>
      </c>
      <c r="P117" s="67" t="s">
        <v>111</v>
      </c>
      <c r="Q117" s="67" t="s">
        <v>112</v>
      </c>
      <c r="R117" s="67" t="s">
        <v>113</v>
      </c>
      <c r="S117" s="67" t="s">
        <v>114</v>
      </c>
      <c r="T117" s="68" t="s">
        <v>115</v>
      </c>
    </row>
    <row r="118" spans="2:65" s="1" customFormat="1" ht="22.9" customHeight="1">
      <c r="B118" s="30"/>
      <c r="C118" s="73" t="s">
        <v>96</v>
      </c>
      <c r="D118" s="31"/>
      <c r="E118" s="31"/>
      <c r="F118" s="31"/>
      <c r="G118" s="31"/>
      <c r="H118" s="31"/>
      <c r="I118" s="106"/>
      <c r="J118" s="168">
        <f>BK118</f>
        <v>0</v>
      </c>
      <c r="K118" s="31"/>
      <c r="L118" s="34"/>
      <c r="M118" s="69"/>
      <c r="N118" s="70"/>
      <c r="O118" s="70"/>
      <c r="P118" s="169">
        <f>P119</f>
        <v>0</v>
      </c>
      <c r="Q118" s="70"/>
      <c r="R118" s="169">
        <f>R119</f>
        <v>2.8099799999999999</v>
      </c>
      <c r="S118" s="70"/>
      <c r="T118" s="170">
        <f>T119</f>
        <v>0</v>
      </c>
      <c r="AT118" s="13" t="s">
        <v>73</v>
      </c>
      <c r="AU118" s="13" t="s">
        <v>97</v>
      </c>
      <c r="BK118" s="171">
        <f>BK119</f>
        <v>0</v>
      </c>
    </row>
    <row r="119" spans="2:65" s="11" customFormat="1" ht="25.9" customHeight="1">
      <c r="B119" s="172"/>
      <c r="C119" s="173"/>
      <c r="D119" s="174" t="s">
        <v>73</v>
      </c>
      <c r="E119" s="175" t="s">
        <v>116</v>
      </c>
      <c r="F119" s="175" t="s">
        <v>117</v>
      </c>
      <c r="G119" s="173"/>
      <c r="H119" s="173"/>
      <c r="I119" s="176"/>
      <c r="J119" s="177">
        <f>BK119</f>
        <v>0</v>
      </c>
      <c r="K119" s="173"/>
      <c r="L119" s="178"/>
      <c r="M119" s="179"/>
      <c r="N119" s="180"/>
      <c r="O119" s="180"/>
      <c r="P119" s="181">
        <f>P120</f>
        <v>0</v>
      </c>
      <c r="Q119" s="180"/>
      <c r="R119" s="181">
        <f>R120</f>
        <v>2.8099799999999999</v>
      </c>
      <c r="S119" s="180"/>
      <c r="T119" s="182">
        <f>T120</f>
        <v>0</v>
      </c>
      <c r="AR119" s="183" t="s">
        <v>82</v>
      </c>
      <c r="AT119" s="184" t="s">
        <v>73</v>
      </c>
      <c r="AU119" s="184" t="s">
        <v>74</v>
      </c>
      <c r="AY119" s="183" t="s">
        <v>118</v>
      </c>
      <c r="BK119" s="185">
        <f>BK120</f>
        <v>0</v>
      </c>
    </row>
    <row r="120" spans="2:65" s="11" customFormat="1" ht="22.9" customHeight="1">
      <c r="B120" s="172"/>
      <c r="C120" s="173"/>
      <c r="D120" s="174" t="s">
        <v>73</v>
      </c>
      <c r="E120" s="186" t="s">
        <v>156</v>
      </c>
      <c r="F120" s="186" t="s">
        <v>254</v>
      </c>
      <c r="G120" s="173"/>
      <c r="H120" s="173"/>
      <c r="I120" s="176"/>
      <c r="J120" s="187">
        <f>BK120</f>
        <v>0</v>
      </c>
      <c r="K120" s="173"/>
      <c r="L120" s="178"/>
      <c r="M120" s="179"/>
      <c r="N120" s="180"/>
      <c r="O120" s="180"/>
      <c r="P120" s="181">
        <f>SUM(P121:P123)</f>
        <v>0</v>
      </c>
      <c r="Q120" s="180"/>
      <c r="R120" s="181">
        <f>SUM(R121:R123)</f>
        <v>2.8099799999999999</v>
      </c>
      <c r="S120" s="180"/>
      <c r="T120" s="182">
        <f>SUM(T121:T123)</f>
        <v>0</v>
      </c>
      <c r="AR120" s="183" t="s">
        <v>82</v>
      </c>
      <c r="AT120" s="184" t="s">
        <v>73</v>
      </c>
      <c r="AU120" s="184" t="s">
        <v>82</v>
      </c>
      <c r="AY120" s="183" t="s">
        <v>118</v>
      </c>
      <c r="BK120" s="185">
        <f>SUM(BK121:BK123)</f>
        <v>0</v>
      </c>
    </row>
    <row r="121" spans="2:65" s="1" customFormat="1" ht="16.5" customHeight="1">
      <c r="B121" s="30"/>
      <c r="C121" s="188" t="s">
        <v>82</v>
      </c>
      <c r="D121" s="188" t="s">
        <v>121</v>
      </c>
      <c r="E121" s="189" t="s">
        <v>255</v>
      </c>
      <c r="F121" s="190" t="s">
        <v>256</v>
      </c>
      <c r="G121" s="191" t="s">
        <v>257</v>
      </c>
      <c r="H121" s="192">
        <v>2</v>
      </c>
      <c r="I121" s="193"/>
      <c r="J121" s="192">
        <f>ROUND(I121*H121,3)</f>
        <v>0</v>
      </c>
      <c r="K121" s="190" t="s">
        <v>125</v>
      </c>
      <c r="L121" s="34"/>
      <c r="M121" s="194" t="s">
        <v>1</v>
      </c>
      <c r="N121" s="195" t="s">
        <v>40</v>
      </c>
      <c r="O121" s="62"/>
      <c r="P121" s="196">
        <f>O121*H121</f>
        <v>0</v>
      </c>
      <c r="Q121" s="196">
        <v>0.97299000000000002</v>
      </c>
      <c r="R121" s="196">
        <f>Q121*H121</f>
        <v>1.94598</v>
      </c>
      <c r="S121" s="196">
        <v>0</v>
      </c>
      <c r="T121" s="197">
        <f>S121*H121</f>
        <v>0</v>
      </c>
      <c r="AR121" s="198" t="s">
        <v>119</v>
      </c>
      <c r="AT121" s="198" t="s">
        <v>121</v>
      </c>
      <c r="AU121" s="198" t="s">
        <v>126</v>
      </c>
      <c r="AY121" s="13" t="s">
        <v>118</v>
      </c>
      <c r="BE121" s="199">
        <f>IF(N121="základná",J121,0)</f>
        <v>0</v>
      </c>
      <c r="BF121" s="199">
        <f>IF(N121="znížená",J121,0)</f>
        <v>0</v>
      </c>
      <c r="BG121" s="199">
        <f>IF(N121="zákl. prenesená",J121,0)</f>
        <v>0</v>
      </c>
      <c r="BH121" s="199">
        <f>IF(N121="zníž. prenesená",J121,0)</f>
        <v>0</v>
      </c>
      <c r="BI121" s="199">
        <f>IF(N121="nulová",J121,0)</f>
        <v>0</v>
      </c>
      <c r="BJ121" s="13" t="s">
        <v>126</v>
      </c>
      <c r="BK121" s="200">
        <f>ROUND(I121*H121,3)</f>
        <v>0</v>
      </c>
      <c r="BL121" s="13" t="s">
        <v>119</v>
      </c>
      <c r="BM121" s="198" t="s">
        <v>258</v>
      </c>
    </row>
    <row r="122" spans="2:65" s="1" customFormat="1" ht="16.5" customHeight="1">
      <c r="B122" s="30"/>
      <c r="C122" s="201" t="s">
        <v>126</v>
      </c>
      <c r="D122" s="201" t="s">
        <v>190</v>
      </c>
      <c r="E122" s="202" t="s">
        <v>259</v>
      </c>
      <c r="F122" s="203" t="s">
        <v>260</v>
      </c>
      <c r="G122" s="204" t="s">
        <v>171</v>
      </c>
      <c r="H122" s="205">
        <v>2</v>
      </c>
      <c r="I122" s="206"/>
      <c r="J122" s="205">
        <f>ROUND(I122*H122,3)</f>
        <v>0</v>
      </c>
      <c r="K122" s="203" t="s">
        <v>125</v>
      </c>
      <c r="L122" s="207"/>
      <c r="M122" s="208" t="s">
        <v>1</v>
      </c>
      <c r="N122" s="209" t="s">
        <v>40</v>
      </c>
      <c r="O122" s="62"/>
      <c r="P122" s="196">
        <f>O122*H122</f>
        <v>0</v>
      </c>
      <c r="Q122" s="196">
        <v>0.34300000000000003</v>
      </c>
      <c r="R122" s="196">
        <f>Q122*H122</f>
        <v>0.68600000000000005</v>
      </c>
      <c r="S122" s="196">
        <v>0</v>
      </c>
      <c r="T122" s="197">
        <f>S122*H122</f>
        <v>0</v>
      </c>
      <c r="AR122" s="198" t="s">
        <v>152</v>
      </c>
      <c r="AT122" s="198" t="s">
        <v>190</v>
      </c>
      <c r="AU122" s="198" t="s">
        <v>126</v>
      </c>
      <c r="AY122" s="13" t="s">
        <v>118</v>
      </c>
      <c r="BE122" s="199">
        <f>IF(N122="základná",J122,0)</f>
        <v>0</v>
      </c>
      <c r="BF122" s="199">
        <f>IF(N122="znížená",J122,0)</f>
        <v>0</v>
      </c>
      <c r="BG122" s="199">
        <f>IF(N122="zákl. prenesená",J122,0)</f>
        <v>0</v>
      </c>
      <c r="BH122" s="199">
        <f>IF(N122="zníž. prenesená",J122,0)</f>
        <v>0</v>
      </c>
      <c r="BI122" s="199">
        <f>IF(N122="nulová",J122,0)</f>
        <v>0</v>
      </c>
      <c r="BJ122" s="13" t="s">
        <v>126</v>
      </c>
      <c r="BK122" s="200">
        <f>ROUND(I122*H122,3)</f>
        <v>0</v>
      </c>
      <c r="BL122" s="13" t="s">
        <v>119</v>
      </c>
      <c r="BM122" s="198" t="s">
        <v>261</v>
      </c>
    </row>
    <row r="123" spans="2:65" s="1" customFormat="1" ht="24" customHeight="1">
      <c r="B123" s="30"/>
      <c r="C123" s="201" t="s">
        <v>132</v>
      </c>
      <c r="D123" s="201" t="s">
        <v>190</v>
      </c>
      <c r="E123" s="202" t="s">
        <v>262</v>
      </c>
      <c r="F123" s="203" t="s">
        <v>263</v>
      </c>
      <c r="G123" s="204" t="s">
        <v>171</v>
      </c>
      <c r="H123" s="205">
        <v>1</v>
      </c>
      <c r="I123" s="206"/>
      <c r="J123" s="205">
        <f>ROUND(I123*H123,3)</f>
        <v>0</v>
      </c>
      <c r="K123" s="203" t="s">
        <v>125</v>
      </c>
      <c r="L123" s="207"/>
      <c r="M123" s="215" t="s">
        <v>1</v>
      </c>
      <c r="N123" s="216" t="s">
        <v>40</v>
      </c>
      <c r="O123" s="212"/>
      <c r="P123" s="213">
        <f>O123*H123</f>
        <v>0</v>
      </c>
      <c r="Q123" s="213">
        <v>0.17799999999999999</v>
      </c>
      <c r="R123" s="213">
        <f>Q123*H123</f>
        <v>0.17799999999999999</v>
      </c>
      <c r="S123" s="213">
        <v>0</v>
      </c>
      <c r="T123" s="214">
        <f>S123*H123</f>
        <v>0</v>
      </c>
      <c r="AR123" s="198" t="s">
        <v>152</v>
      </c>
      <c r="AT123" s="198" t="s">
        <v>190</v>
      </c>
      <c r="AU123" s="198" t="s">
        <v>126</v>
      </c>
      <c r="AY123" s="13" t="s">
        <v>118</v>
      </c>
      <c r="BE123" s="199">
        <f>IF(N123="základná",J123,0)</f>
        <v>0</v>
      </c>
      <c r="BF123" s="199">
        <f>IF(N123="znížená",J123,0)</f>
        <v>0</v>
      </c>
      <c r="BG123" s="199">
        <f>IF(N123="zákl. prenesená",J123,0)</f>
        <v>0</v>
      </c>
      <c r="BH123" s="199">
        <f>IF(N123="zníž. prenesená",J123,0)</f>
        <v>0</v>
      </c>
      <c r="BI123" s="199">
        <f>IF(N123="nulová",J123,0)</f>
        <v>0</v>
      </c>
      <c r="BJ123" s="13" t="s">
        <v>126</v>
      </c>
      <c r="BK123" s="200">
        <f>ROUND(I123*H123,3)</f>
        <v>0</v>
      </c>
      <c r="BL123" s="13" t="s">
        <v>119</v>
      </c>
      <c r="BM123" s="198" t="s">
        <v>264</v>
      </c>
    </row>
    <row r="124" spans="2:65" s="1" customFormat="1" ht="6.95" customHeight="1">
      <c r="B124" s="45"/>
      <c r="C124" s="46"/>
      <c r="D124" s="46"/>
      <c r="E124" s="46"/>
      <c r="F124" s="46"/>
      <c r="G124" s="46"/>
      <c r="H124" s="46"/>
      <c r="I124" s="138"/>
      <c r="J124" s="46"/>
      <c r="K124" s="46"/>
      <c r="L124" s="34"/>
    </row>
  </sheetData>
  <sheetProtection algorithmName="SHA-512" hashValue="IDXiBMnBOuiIQQ6VFFBT0ApHaFgOYXl7+FYY8lXzhqM7sqN4XuXYjmX53Tz+BSoWWQ47LdQD+2jWZPBFzE75yQ==" saltValue="PF9xPG/XyPFzsZorjW6fc8lWfkq1q9vmV7KigkSDRGOUCywPOU/nwMAu+2wYUnKrMEJUCUuqk8osWhlyoRD9tg==" spinCount="100000" sheet="1" objects="1" scenarios="1" formatColumns="0" formatRows="0" autoFilter="0"/>
  <autoFilter ref="C117:K123"/>
  <mergeCells count="9">
    <mergeCell ref="E87:H87"/>
    <mergeCell ref="E108:H108"/>
    <mergeCell ref="E110:H11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4</vt:i4>
      </vt:variant>
      <vt:variant>
        <vt:lpstr>Pomenované rozsahy</vt:lpstr>
      </vt:variant>
      <vt:variant>
        <vt:i4>8</vt:i4>
      </vt:variant>
    </vt:vector>
  </HeadingPairs>
  <TitlesOfParts>
    <vt:vector size="12" baseType="lpstr">
      <vt:lpstr>Rekapitulácia stavby</vt:lpstr>
      <vt:lpstr>03 - Stavebné prace, beto...</vt:lpstr>
      <vt:lpstr>04 - Odborné prace - tech...</vt:lpstr>
      <vt:lpstr>05 - Hracie prvky bazenove </vt:lpstr>
      <vt:lpstr>'03 - Stavebné prace, beto...'!Názvy_tlače</vt:lpstr>
      <vt:lpstr>'04 - Odborné prace - tech...'!Názvy_tlače</vt:lpstr>
      <vt:lpstr>'05 - Hracie prvky bazenove '!Názvy_tlače</vt:lpstr>
      <vt:lpstr>'Rekapitulácia stavby'!Názvy_tlače</vt:lpstr>
      <vt:lpstr>'03 - Stavebné prace, beto...'!Oblasť_tlače</vt:lpstr>
      <vt:lpstr>'04 - Odborné prace - tech...'!Oblasť_tlače</vt:lpstr>
      <vt:lpstr>'05 - Hracie prvky bazenove 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Mária VARGOVÁ Ing.</cp:lastModifiedBy>
  <dcterms:created xsi:type="dcterms:W3CDTF">2019-04-03T09:29:05Z</dcterms:created>
  <dcterms:modified xsi:type="dcterms:W3CDTF">2019-04-04T05:12:36Z</dcterms:modified>
</cp:coreProperties>
</file>