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Trebisov2\Documents$\madarova\Plocha\"/>
    </mc:Choice>
  </mc:AlternateContent>
  <bookViews>
    <workbookView xWindow="-120" yWindow="-120" windowWidth="29040" windowHeight="15840" activeTab="1"/>
  </bookViews>
  <sheets>
    <sheet name="Rekapitulácia stavby" sheetId="1" r:id="rId1"/>
    <sheet name="01.1 - HOKEJBALOVÉ IHRISK..." sheetId="2" r:id="rId2"/>
    <sheet name="Hárok1" sheetId="6" state="hidden" r:id="rId3"/>
    <sheet name="01.2 - OPLOTENIE + ZELEŇ" sheetId="3" state="hidden" r:id="rId4"/>
    <sheet name="02.1 - NN ELEKTRICKÁ PRÍP..." sheetId="4" state="hidden" r:id="rId5"/>
    <sheet name="02.2 - ODBERNÉ ELEKTRICKÉ..." sheetId="5" state="hidden" r:id="rId6"/>
  </sheets>
  <definedNames>
    <definedName name="_xlnm._FilterDatabase" localSheetId="1" hidden="1">'01.1 - HOKEJBALOVÉ IHRISK...'!$C$130:$K$163</definedName>
    <definedName name="_xlnm._FilterDatabase" localSheetId="3" hidden="1">'01.2 - OPLOTENIE + ZELEŇ'!$C$129:$K$174</definedName>
    <definedName name="_xlnm._FilterDatabase" localSheetId="4" hidden="1">'02.1 - NN ELEKTRICKÁ PRÍP...'!$C$121:$K$125</definedName>
    <definedName name="_xlnm._FilterDatabase" localSheetId="5" hidden="1">'02.2 - ODBERNÉ ELEKTRICKÉ...'!$C$121:$K$125</definedName>
    <definedName name="_xlnm.Print_Titles" localSheetId="1">'01.1 - HOKEJBALOVÉ IHRISK...'!$130:$130</definedName>
    <definedName name="_xlnm.Print_Titles" localSheetId="3">'01.2 - OPLOTENIE + ZELEŇ'!$129:$129</definedName>
    <definedName name="_xlnm.Print_Titles" localSheetId="4">'02.1 - NN ELEKTRICKÁ PRÍP...'!$121:$121</definedName>
    <definedName name="_xlnm.Print_Titles" localSheetId="5">'02.2 - ODBERNÉ ELEKTRICKÉ...'!$121:$121</definedName>
    <definedName name="_xlnm.Print_Titles" localSheetId="0">'Rekapitulácia stavby'!$92:$92</definedName>
    <definedName name="_xlnm.Print_Area" localSheetId="1">'01.1 - HOKEJBALOVÉ IHRISK...'!$C$4:$J$76,'01.1 - HOKEJBALOVÉ IHRISK...'!$C$82:$J$110,'01.1 - HOKEJBALOVÉ IHRISK...'!$C$116:$K$170</definedName>
    <definedName name="_xlnm.Print_Area" localSheetId="3">'01.2 - OPLOTENIE + ZELEŇ'!$C$4:$J$76,'01.2 - OPLOTENIE + ZELEŇ'!$C$82:$J$109,'01.2 - OPLOTENIE + ZELEŇ'!$C$115:$K$174</definedName>
    <definedName name="_xlnm.Print_Area" localSheetId="4">'02.1 - NN ELEKTRICKÁ PRÍP...'!$C$4:$J$76,'02.1 - NN ELEKTRICKÁ PRÍP...'!$C$82:$J$101,'02.1 - NN ELEKTRICKÁ PRÍP...'!$C$107:$K$125</definedName>
    <definedName name="_xlnm.Print_Area" localSheetId="5">'02.2 - ODBERNÉ ELEKTRICKÉ...'!$C$4:$J$76,'02.2 - ODBERNÉ ELEKTRICKÉ...'!$C$82:$J$101,'02.2 - ODBERNÉ ELEKTRICKÉ...'!$C$107:$K$125</definedName>
    <definedName name="_xlnm.Print_Area" localSheetId="0">'Rekapitulácia stavby'!$D$4:$AO$76,'Rekapitulácia stavby'!$C$82:$AQ$101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39" i="5" l="1"/>
  <c r="J38" i="5"/>
  <c r="AY100" i="1"/>
  <c r="J37" i="5"/>
  <c r="AX100" i="1" s="1"/>
  <c r="BI125" i="5"/>
  <c r="F39" i="5"/>
  <c r="BD100" i="1"/>
  <c r="BH125" i="5"/>
  <c r="F38" i="5"/>
  <c r="BC100" i="1"/>
  <c r="BG125" i="5"/>
  <c r="F37" i="5" s="1"/>
  <c r="BB100" i="1" s="1"/>
  <c r="BE125" i="5"/>
  <c r="F35" i="5" s="1"/>
  <c r="AZ100" i="1" s="1"/>
  <c r="T125" i="5"/>
  <c r="T124" i="5" s="1"/>
  <c r="T123" i="5" s="1"/>
  <c r="T122" i="5"/>
  <c r="R125" i="5"/>
  <c r="R124" i="5" s="1"/>
  <c r="R123" i="5" s="1"/>
  <c r="R122" i="5"/>
  <c r="P125" i="5"/>
  <c r="P124" i="5" s="1"/>
  <c r="P123" i="5" s="1"/>
  <c r="P122" i="5"/>
  <c r="AU100" i="1" s="1"/>
  <c r="BK125" i="5"/>
  <c r="BK124" i="5"/>
  <c r="J124" i="5"/>
  <c r="J100" i="5" s="1"/>
  <c r="BK123" i="5"/>
  <c r="J125" i="5"/>
  <c r="BF125" i="5" s="1"/>
  <c r="J118" i="5"/>
  <c r="F118" i="5"/>
  <c r="F116" i="5"/>
  <c r="E114" i="5"/>
  <c r="J93" i="5"/>
  <c r="F93" i="5"/>
  <c r="F91" i="5"/>
  <c r="E89" i="5"/>
  <c r="J26" i="5"/>
  <c r="E26" i="5"/>
  <c r="J119" i="5" s="1"/>
  <c r="J94" i="5"/>
  <c r="J25" i="5"/>
  <c r="J20" i="5"/>
  <c r="E20" i="5"/>
  <c r="F119" i="5"/>
  <c r="F94" i="5"/>
  <c r="J19" i="5"/>
  <c r="J14" i="5"/>
  <c r="J116" i="5" s="1"/>
  <c r="J91" i="5"/>
  <c r="E7" i="5"/>
  <c r="E110" i="5" s="1"/>
  <c r="E85" i="5"/>
  <c r="J39" i="4"/>
  <c r="J38" i="4"/>
  <c r="AY99" i="1" s="1"/>
  <c r="J37" i="4"/>
  <c r="AX99" i="1" s="1"/>
  <c r="BI125" i="4"/>
  <c r="F39" i="4" s="1"/>
  <c r="BD99" i="1"/>
  <c r="BD98" i="1" s="1"/>
  <c r="BH125" i="4"/>
  <c r="F38" i="4" s="1"/>
  <c r="BC99" i="1" s="1"/>
  <c r="BC98" i="1" s="1"/>
  <c r="AY98" i="1" s="1"/>
  <c r="BG125" i="4"/>
  <c r="F37" i="4"/>
  <c r="BB99" i="1" s="1"/>
  <c r="BE125" i="4"/>
  <c r="J35" i="4"/>
  <c r="AV99" i="1" s="1"/>
  <c r="F35" i="4"/>
  <c r="AZ99" i="1" s="1"/>
  <c r="AZ98" i="1" s="1"/>
  <c r="AV98" i="1" s="1"/>
  <c r="T125" i="4"/>
  <c r="T124" i="4" s="1"/>
  <c r="T123" i="4" s="1"/>
  <c r="T122" i="4" s="1"/>
  <c r="R125" i="4"/>
  <c r="R124" i="4"/>
  <c r="R123" i="4" s="1"/>
  <c r="R122" i="4" s="1"/>
  <c r="P125" i="4"/>
  <c r="P124" i="4" s="1"/>
  <c r="P123" i="4" s="1"/>
  <c r="P122" i="4" s="1"/>
  <c r="AU99" i="1" s="1"/>
  <c r="AU98" i="1" s="1"/>
  <c r="BK125" i="4"/>
  <c r="BK124" i="4" s="1"/>
  <c r="J124" i="4" s="1"/>
  <c r="BK123" i="4"/>
  <c r="BK122" i="4" s="1"/>
  <c r="J122" i="4" s="1"/>
  <c r="J98" i="4" s="1"/>
  <c r="J125" i="4"/>
  <c r="BF125" i="4"/>
  <c r="F36" i="4" s="1"/>
  <c r="BA99" i="1"/>
  <c r="J100" i="4"/>
  <c r="J118" i="4"/>
  <c r="F118" i="4"/>
  <c r="F116" i="4"/>
  <c r="E114" i="4"/>
  <c r="J93" i="4"/>
  <c r="F93" i="4"/>
  <c r="F91" i="4"/>
  <c r="E89" i="4"/>
  <c r="J26" i="4"/>
  <c r="E26" i="4"/>
  <c r="J25" i="4"/>
  <c r="J20" i="4"/>
  <c r="E20" i="4"/>
  <c r="F119" i="4" s="1"/>
  <c r="F94" i="4"/>
  <c r="J19" i="4"/>
  <c r="J14" i="4"/>
  <c r="J116" i="4" s="1"/>
  <c r="E7" i="4"/>
  <c r="J39" i="3"/>
  <c r="J38" i="3"/>
  <c r="AY97" i="1" s="1"/>
  <c r="J37" i="3"/>
  <c r="AX97" i="1"/>
  <c r="BI174" i="3"/>
  <c r="BH174" i="3"/>
  <c r="BG174" i="3"/>
  <c r="BE174" i="3"/>
  <c r="T174" i="3"/>
  <c r="T173" i="3" s="1"/>
  <c r="R174" i="3"/>
  <c r="R173" i="3"/>
  <c r="P174" i="3"/>
  <c r="P173" i="3" s="1"/>
  <c r="BK174" i="3"/>
  <c r="BK173" i="3"/>
  <c r="J173" i="3" s="1"/>
  <c r="J108" i="3" s="1"/>
  <c r="J174" i="3"/>
  <c r="BF174" i="3" s="1"/>
  <c r="BI172" i="3"/>
  <c r="BH172" i="3"/>
  <c r="BG172" i="3"/>
  <c r="BE172" i="3"/>
  <c r="T172" i="3"/>
  <c r="R172" i="3"/>
  <c r="P172" i="3"/>
  <c r="BK172" i="3"/>
  <c r="J172" i="3"/>
  <c r="BF172" i="3" s="1"/>
  <c r="BI171" i="3"/>
  <c r="BH171" i="3"/>
  <c r="BG171" i="3"/>
  <c r="BE171" i="3"/>
  <c r="T171" i="3"/>
  <c r="R171" i="3"/>
  <c r="P171" i="3"/>
  <c r="P165" i="3" s="1"/>
  <c r="P164" i="3" s="1"/>
  <c r="BK171" i="3"/>
  <c r="J171" i="3"/>
  <c r="BF171" i="3"/>
  <c r="BI170" i="3"/>
  <c r="BH170" i="3"/>
  <c r="BG170" i="3"/>
  <c r="BE170" i="3"/>
  <c r="T170" i="3"/>
  <c r="R170" i="3"/>
  <c r="P170" i="3"/>
  <c r="BK170" i="3"/>
  <c r="J170" i="3"/>
  <c r="BF170" i="3" s="1"/>
  <c r="BI169" i="3"/>
  <c r="BH169" i="3"/>
  <c r="BG169" i="3"/>
  <c r="BE169" i="3"/>
  <c r="T169" i="3"/>
  <c r="R169" i="3"/>
  <c r="P169" i="3"/>
  <c r="BK169" i="3"/>
  <c r="J169" i="3"/>
  <c r="BF169" i="3"/>
  <c r="BI168" i="3"/>
  <c r="BH168" i="3"/>
  <c r="BG168" i="3"/>
  <c r="BE168" i="3"/>
  <c r="T168" i="3"/>
  <c r="R168" i="3"/>
  <c r="P168" i="3"/>
  <c r="BK168" i="3"/>
  <c r="J168" i="3"/>
  <c r="BF168" i="3" s="1"/>
  <c r="BI167" i="3"/>
  <c r="BH167" i="3"/>
  <c r="BG167" i="3"/>
  <c r="BE167" i="3"/>
  <c r="T167" i="3"/>
  <c r="R167" i="3"/>
  <c r="R165" i="3" s="1"/>
  <c r="R164" i="3" s="1"/>
  <c r="P167" i="3"/>
  <c r="BK167" i="3"/>
  <c r="J167" i="3"/>
  <c r="BF167" i="3"/>
  <c r="BI166" i="3"/>
  <c r="BH166" i="3"/>
  <c r="BG166" i="3"/>
  <c r="BE166" i="3"/>
  <c r="T166" i="3"/>
  <c r="R166" i="3"/>
  <c r="P166" i="3"/>
  <c r="BK166" i="3"/>
  <c r="BK165" i="3" s="1"/>
  <c r="BK164" i="3" s="1"/>
  <c r="J164" i="3" s="1"/>
  <c r="J106" i="3" s="1"/>
  <c r="J165" i="3"/>
  <c r="J166" i="3"/>
  <c r="BF166" i="3"/>
  <c r="J107" i="3"/>
  <c r="BI163" i="3"/>
  <c r="BH163" i="3"/>
  <c r="BG163" i="3"/>
  <c r="BE163" i="3"/>
  <c r="T163" i="3"/>
  <c r="T162" i="3"/>
  <c r="R163" i="3"/>
  <c r="R162" i="3" s="1"/>
  <c r="P163" i="3"/>
  <c r="P162" i="3"/>
  <c r="BK163" i="3"/>
  <c r="BK162" i="3" s="1"/>
  <c r="J162" i="3" s="1"/>
  <c r="J105" i="3" s="1"/>
  <c r="J163" i="3"/>
  <c r="BF163" i="3"/>
  <c r="BI161" i="3"/>
  <c r="BH161" i="3"/>
  <c r="BG161" i="3"/>
  <c r="BE161" i="3"/>
  <c r="T161" i="3"/>
  <c r="R161" i="3"/>
  <c r="R159" i="3" s="1"/>
  <c r="P161" i="3"/>
  <c r="BK161" i="3"/>
  <c r="J161" i="3"/>
  <c r="BF161" i="3"/>
  <c r="BI160" i="3"/>
  <c r="BH160" i="3"/>
  <c r="BG160" i="3"/>
  <c r="BE160" i="3"/>
  <c r="T160" i="3"/>
  <c r="T159" i="3" s="1"/>
  <c r="R160" i="3"/>
  <c r="P160" i="3"/>
  <c r="BK160" i="3"/>
  <c r="BK159" i="3"/>
  <c r="J159" i="3" s="1"/>
  <c r="J104" i="3" s="1"/>
  <c r="J160" i="3"/>
  <c r="BF160" i="3" s="1"/>
  <c r="BI158" i="3"/>
  <c r="BH158" i="3"/>
  <c r="BG158" i="3"/>
  <c r="BE158" i="3"/>
  <c r="T158" i="3"/>
  <c r="T157" i="3" s="1"/>
  <c r="R158" i="3"/>
  <c r="R157" i="3"/>
  <c r="P158" i="3"/>
  <c r="P157" i="3" s="1"/>
  <c r="BK158" i="3"/>
  <c r="BK157" i="3"/>
  <c r="J157" i="3"/>
  <c r="J158" i="3"/>
  <c r="BF158" i="3" s="1"/>
  <c r="J103" i="3"/>
  <c r="BI156" i="3"/>
  <c r="BH156" i="3"/>
  <c r="BG156" i="3"/>
  <c r="BE156" i="3"/>
  <c r="T156" i="3"/>
  <c r="R156" i="3"/>
  <c r="P156" i="3"/>
  <c r="BK156" i="3"/>
  <c r="J156" i="3"/>
  <c r="BF156" i="3" s="1"/>
  <c r="BI155" i="3"/>
  <c r="BH155" i="3"/>
  <c r="BG155" i="3"/>
  <c r="BE155" i="3"/>
  <c r="T155" i="3"/>
  <c r="R155" i="3"/>
  <c r="P155" i="3"/>
  <c r="P152" i="3" s="1"/>
  <c r="BK155" i="3"/>
  <c r="J155" i="3"/>
  <c r="BF155" i="3"/>
  <c r="BI154" i="3"/>
  <c r="BH154" i="3"/>
  <c r="BG154" i="3"/>
  <c r="BE154" i="3"/>
  <c r="T154" i="3"/>
  <c r="T152" i="3" s="1"/>
  <c r="R154" i="3"/>
  <c r="P154" i="3"/>
  <c r="BK154" i="3"/>
  <c r="J154" i="3"/>
  <c r="BF154" i="3" s="1"/>
  <c r="BI153" i="3"/>
  <c r="BH153" i="3"/>
  <c r="BG153" i="3"/>
  <c r="BE153" i="3"/>
  <c r="T153" i="3"/>
  <c r="R153" i="3"/>
  <c r="R152" i="3" s="1"/>
  <c r="P153" i="3"/>
  <c r="BK153" i="3"/>
  <c r="J153" i="3"/>
  <c r="BF153" i="3"/>
  <c r="BI151" i="3"/>
  <c r="BH151" i="3"/>
  <c r="BG151" i="3"/>
  <c r="BE151" i="3"/>
  <c r="T151" i="3"/>
  <c r="R151" i="3"/>
  <c r="R149" i="3" s="1"/>
  <c r="P151" i="3"/>
  <c r="BK151" i="3"/>
  <c r="J151" i="3"/>
  <c r="BF151" i="3"/>
  <c r="BI150" i="3"/>
  <c r="BH150" i="3"/>
  <c r="BG150" i="3"/>
  <c r="BE150" i="3"/>
  <c r="T150" i="3"/>
  <c r="T149" i="3" s="1"/>
  <c r="R150" i="3"/>
  <c r="P150" i="3"/>
  <c r="BK150" i="3"/>
  <c r="BK149" i="3"/>
  <c r="J149" i="3" s="1"/>
  <c r="J101" i="3" s="1"/>
  <c r="J150" i="3"/>
  <c r="BF150" i="3" s="1"/>
  <c r="BI148" i="3"/>
  <c r="BH148" i="3"/>
  <c r="BG148" i="3"/>
  <c r="BE148" i="3"/>
  <c r="T148" i="3"/>
  <c r="R148" i="3"/>
  <c r="P148" i="3"/>
  <c r="BK148" i="3"/>
  <c r="J148" i="3"/>
  <c r="BF148" i="3" s="1"/>
  <c r="BI147" i="3"/>
  <c r="BH147" i="3"/>
  <c r="BG147" i="3"/>
  <c r="BE147" i="3"/>
  <c r="T147" i="3"/>
  <c r="R147" i="3"/>
  <c r="P147" i="3"/>
  <c r="BK147" i="3"/>
  <c r="J147" i="3"/>
  <c r="BF147" i="3"/>
  <c r="BI146" i="3"/>
  <c r="BH146" i="3"/>
  <c r="BG146" i="3"/>
  <c r="BE146" i="3"/>
  <c r="T146" i="3"/>
  <c r="R146" i="3"/>
  <c r="P146" i="3"/>
  <c r="BK146" i="3"/>
  <c r="J146" i="3"/>
  <c r="BF146" i="3" s="1"/>
  <c r="BI145" i="3"/>
  <c r="BH145" i="3"/>
  <c r="BG145" i="3"/>
  <c r="BE145" i="3"/>
  <c r="T145" i="3"/>
  <c r="R145" i="3"/>
  <c r="P145" i="3"/>
  <c r="BK145" i="3"/>
  <c r="J145" i="3"/>
  <c r="BF145" i="3"/>
  <c r="BI144" i="3"/>
  <c r="BH144" i="3"/>
  <c r="BG144" i="3"/>
  <c r="BE144" i="3"/>
  <c r="T144" i="3"/>
  <c r="R144" i="3"/>
  <c r="P144" i="3"/>
  <c r="BK144" i="3"/>
  <c r="J144" i="3"/>
  <c r="BF144" i="3" s="1"/>
  <c r="BI143" i="3"/>
  <c r="BH143" i="3"/>
  <c r="BG143" i="3"/>
  <c r="BE143" i="3"/>
  <c r="T143" i="3"/>
  <c r="R143" i="3"/>
  <c r="P143" i="3"/>
  <c r="BK143" i="3"/>
  <c r="J143" i="3"/>
  <c r="BF143" i="3"/>
  <c r="BI142" i="3"/>
  <c r="BH142" i="3"/>
  <c r="BG142" i="3"/>
  <c r="BE142" i="3"/>
  <c r="T142" i="3"/>
  <c r="R142" i="3"/>
  <c r="P142" i="3"/>
  <c r="BK142" i="3"/>
  <c r="J142" i="3"/>
  <c r="BF142" i="3" s="1"/>
  <c r="BI141" i="3"/>
  <c r="BH141" i="3"/>
  <c r="BG141" i="3"/>
  <c r="BE141" i="3"/>
  <c r="T141" i="3"/>
  <c r="R141" i="3"/>
  <c r="P141" i="3"/>
  <c r="BK141" i="3"/>
  <c r="J141" i="3"/>
  <c r="BF141" i="3"/>
  <c r="BI140" i="3"/>
  <c r="F39" i="3" s="1"/>
  <c r="BD97" i="1" s="1"/>
  <c r="BH140" i="3"/>
  <c r="BG140" i="3"/>
  <c r="BE140" i="3"/>
  <c r="T140" i="3"/>
  <c r="R140" i="3"/>
  <c r="P140" i="3"/>
  <c r="BK140" i="3"/>
  <c r="J140" i="3"/>
  <c r="BF140" i="3" s="1"/>
  <c r="BI139" i="3"/>
  <c r="BH139" i="3"/>
  <c r="BG139" i="3"/>
  <c r="BE139" i="3"/>
  <c r="T139" i="3"/>
  <c r="R139" i="3"/>
  <c r="P139" i="3"/>
  <c r="BK139" i="3"/>
  <c r="J139" i="3"/>
  <c r="BF139" i="3"/>
  <c r="BI138" i="3"/>
  <c r="BH138" i="3"/>
  <c r="BG138" i="3"/>
  <c r="BE138" i="3"/>
  <c r="T138" i="3"/>
  <c r="R138" i="3"/>
  <c r="P138" i="3"/>
  <c r="BK138" i="3"/>
  <c r="J138" i="3"/>
  <c r="BF138" i="3" s="1"/>
  <c r="BI137" i="3"/>
  <c r="BH137" i="3"/>
  <c r="BG137" i="3"/>
  <c r="BE137" i="3"/>
  <c r="T137" i="3"/>
  <c r="R137" i="3"/>
  <c r="P137" i="3"/>
  <c r="BK137" i="3"/>
  <c r="J137" i="3"/>
  <c r="BF137" i="3"/>
  <c r="BI136" i="3"/>
  <c r="BH136" i="3"/>
  <c r="BG136" i="3"/>
  <c r="BE136" i="3"/>
  <c r="T136" i="3"/>
  <c r="R136" i="3"/>
  <c r="P136" i="3"/>
  <c r="BK136" i="3"/>
  <c r="J136" i="3"/>
  <c r="BF136" i="3" s="1"/>
  <c r="BI135" i="3"/>
  <c r="BH135" i="3"/>
  <c r="BG135" i="3"/>
  <c r="BE135" i="3"/>
  <c r="T135" i="3"/>
  <c r="R135" i="3"/>
  <c r="P135" i="3"/>
  <c r="BK135" i="3"/>
  <c r="J135" i="3"/>
  <c r="BF135" i="3"/>
  <c r="BI134" i="3"/>
  <c r="BH134" i="3"/>
  <c r="BG134" i="3"/>
  <c r="BE134" i="3"/>
  <c r="T134" i="3"/>
  <c r="R134" i="3"/>
  <c r="P134" i="3"/>
  <c r="BK134" i="3"/>
  <c r="J134" i="3"/>
  <c r="BF134" i="3" s="1"/>
  <c r="BI133" i="3"/>
  <c r="BH133" i="3"/>
  <c r="BG133" i="3"/>
  <c r="BE133" i="3"/>
  <c r="F35" i="3" s="1"/>
  <c r="AZ97" i="1" s="1"/>
  <c r="T133" i="3"/>
  <c r="R133" i="3"/>
  <c r="P133" i="3"/>
  <c r="BK133" i="3"/>
  <c r="J133" i="3"/>
  <c r="BF133" i="3"/>
  <c r="J36" i="3" s="1"/>
  <c r="AW97" i="1" s="1"/>
  <c r="J126" i="3"/>
  <c r="F126" i="3"/>
  <c r="F124" i="3"/>
  <c r="E122" i="3"/>
  <c r="J93" i="3"/>
  <c r="F93" i="3"/>
  <c r="F91" i="3"/>
  <c r="E89" i="3"/>
  <c r="J26" i="3"/>
  <c r="E26" i="3"/>
  <c r="J127" i="3" s="1"/>
  <c r="J94" i="3"/>
  <c r="J25" i="3"/>
  <c r="J20" i="3"/>
  <c r="E20" i="3"/>
  <c r="F127" i="3"/>
  <c r="F94" i="3"/>
  <c r="J19" i="3"/>
  <c r="J14" i="3"/>
  <c r="J124" i="3"/>
  <c r="J91" i="3"/>
  <c r="E7" i="3"/>
  <c r="E118" i="3" s="1"/>
  <c r="E85" i="3"/>
  <c r="J39" i="2"/>
  <c r="J38" i="2"/>
  <c r="AY96" i="1" s="1"/>
  <c r="J37" i="2"/>
  <c r="AX96" i="1" s="1"/>
  <c r="BI163" i="2"/>
  <c r="BH163" i="2"/>
  <c r="BG163" i="2"/>
  <c r="BE163" i="2"/>
  <c r="T163" i="2"/>
  <c r="T162" i="2" s="1"/>
  <c r="T161" i="2"/>
  <c r="R163" i="2"/>
  <c r="R162" i="2" s="1"/>
  <c r="R161" i="2" s="1"/>
  <c r="P163" i="2"/>
  <c r="P162" i="2" s="1"/>
  <c r="P161" i="2" s="1"/>
  <c r="BK163" i="2"/>
  <c r="BK162" i="2" s="1"/>
  <c r="BK161" i="2" s="1"/>
  <c r="J108" i="2" s="1"/>
  <c r="BF163" i="2"/>
  <c r="BI160" i="2"/>
  <c r="BH160" i="2"/>
  <c r="BG160" i="2"/>
  <c r="BE160" i="2"/>
  <c r="T160" i="2"/>
  <c r="R160" i="2"/>
  <c r="P160" i="2"/>
  <c r="BK160" i="2"/>
  <c r="J160" i="2"/>
  <c r="BF160" i="2" s="1"/>
  <c r="BI159" i="2"/>
  <c r="BH159" i="2"/>
  <c r="BG159" i="2"/>
  <c r="BE159" i="2"/>
  <c r="T159" i="2"/>
  <c r="R159" i="2"/>
  <c r="P159" i="2"/>
  <c r="BK159" i="2"/>
  <c r="J159" i="2"/>
  <c r="BF159" i="2" s="1"/>
  <c r="BI158" i="2"/>
  <c r="BH158" i="2"/>
  <c r="BG158" i="2"/>
  <c r="BE158" i="2"/>
  <c r="T158" i="2"/>
  <c r="T157" i="2" s="1"/>
  <c r="R158" i="2"/>
  <c r="R157" i="2" s="1"/>
  <c r="P158" i="2"/>
  <c r="BK158" i="2"/>
  <c r="BK157" i="2" s="1"/>
  <c r="J157" i="2" s="1"/>
  <c r="J107" i="2" s="1"/>
  <c r="J158" i="2"/>
  <c r="BF158" i="2" s="1"/>
  <c r="BI156" i="2"/>
  <c r="BH156" i="2"/>
  <c r="BG156" i="2"/>
  <c r="BE156" i="2"/>
  <c r="T156" i="2"/>
  <c r="T155" i="2" s="1"/>
  <c r="R156" i="2"/>
  <c r="R155" i="2" s="1"/>
  <c r="P156" i="2"/>
  <c r="P155" i="2"/>
  <c r="BK156" i="2"/>
  <c r="BK155" i="2" s="1"/>
  <c r="J155" i="2" s="1"/>
  <c r="J106" i="2" s="1"/>
  <c r="J156" i="2"/>
  <c r="BF156" i="2" s="1"/>
  <c r="BI154" i="2"/>
  <c r="BH154" i="2"/>
  <c r="BG154" i="2"/>
  <c r="BE154" i="2"/>
  <c r="T154" i="2"/>
  <c r="R154" i="2"/>
  <c r="P154" i="2"/>
  <c r="BK154" i="2"/>
  <c r="J154" i="2"/>
  <c r="BF154" i="2"/>
  <c r="BI153" i="2"/>
  <c r="BH153" i="2"/>
  <c r="BG153" i="2"/>
  <c r="BE153" i="2"/>
  <c r="T153" i="2"/>
  <c r="R153" i="2"/>
  <c r="P153" i="2"/>
  <c r="P152" i="2" s="1"/>
  <c r="BK153" i="2"/>
  <c r="BK152" i="2" s="1"/>
  <c r="J152" i="2" s="1"/>
  <c r="J105" i="2" s="1"/>
  <c r="J153" i="2"/>
  <c r="BF153" i="2" s="1"/>
  <c r="BI151" i="2"/>
  <c r="BH151" i="2"/>
  <c r="BG151" i="2"/>
  <c r="BE151" i="2"/>
  <c r="T151" i="2"/>
  <c r="T150" i="2" s="1"/>
  <c r="R151" i="2"/>
  <c r="R150" i="2"/>
  <c r="P151" i="2"/>
  <c r="P150" i="2" s="1"/>
  <c r="BK151" i="2"/>
  <c r="BK150" i="2" s="1"/>
  <c r="J150" i="2" s="1"/>
  <c r="J104" i="2" s="1"/>
  <c r="J151" i="2"/>
  <c r="BF151" i="2" s="1"/>
  <c r="BI149" i="2"/>
  <c r="BH149" i="2"/>
  <c r="BG149" i="2"/>
  <c r="BE149" i="2"/>
  <c r="T149" i="2"/>
  <c r="R149" i="2"/>
  <c r="P149" i="2"/>
  <c r="BK149" i="2"/>
  <c r="BF149" i="2"/>
  <c r="BI148" i="2"/>
  <c r="BH148" i="2"/>
  <c r="BG148" i="2"/>
  <c r="BE148" i="2"/>
  <c r="T148" i="2"/>
  <c r="R148" i="2"/>
  <c r="P148" i="2"/>
  <c r="BK148" i="2"/>
  <c r="BF148" i="2"/>
  <c r="BI147" i="2"/>
  <c r="BH147" i="2"/>
  <c r="BG147" i="2"/>
  <c r="BE147" i="2"/>
  <c r="T147" i="2"/>
  <c r="R147" i="2"/>
  <c r="P147" i="2"/>
  <c r="BK147" i="2"/>
  <c r="J147" i="2"/>
  <c r="BF147" i="2" s="1"/>
  <c r="BI146" i="2"/>
  <c r="BH146" i="2"/>
  <c r="BG146" i="2"/>
  <c r="BE146" i="2"/>
  <c r="T146" i="2"/>
  <c r="R146" i="2"/>
  <c r="P146" i="2"/>
  <c r="BK146" i="2"/>
  <c r="J146" i="2"/>
  <c r="BF146" i="2"/>
  <c r="BI145" i="2"/>
  <c r="BH145" i="2"/>
  <c r="BG145" i="2"/>
  <c r="BE145" i="2"/>
  <c r="T145" i="2"/>
  <c r="R145" i="2"/>
  <c r="P145" i="2"/>
  <c r="BK145" i="2"/>
  <c r="BK144" i="2" s="1"/>
  <c r="J103" i="2" s="1"/>
  <c r="J145" i="2"/>
  <c r="BF145" i="2" s="1"/>
  <c r="BI143" i="2"/>
  <c r="BH143" i="2"/>
  <c r="BG143" i="2"/>
  <c r="BE143" i="2"/>
  <c r="T143" i="2"/>
  <c r="T142" i="2" s="1"/>
  <c r="R143" i="2"/>
  <c r="R142" i="2"/>
  <c r="P143" i="2"/>
  <c r="P142" i="2" s="1"/>
  <c r="BK143" i="2"/>
  <c r="BK142" i="2" s="1"/>
  <c r="J142" i="2" s="1"/>
  <c r="J102" i="2" s="1"/>
  <c r="J143" i="2"/>
  <c r="BF143" i="2" s="1"/>
  <c r="BI141" i="2"/>
  <c r="BH141" i="2"/>
  <c r="BG141" i="2"/>
  <c r="BE141" i="2"/>
  <c r="T141" i="2"/>
  <c r="T140" i="2" s="1"/>
  <c r="R141" i="2"/>
  <c r="R140" i="2" s="1"/>
  <c r="P141" i="2"/>
  <c r="P140" i="2" s="1"/>
  <c r="BK141" i="2"/>
  <c r="BK140" i="2" s="1"/>
  <c r="J101" i="2" s="1"/>
  <c r="BF141" i="2"/>
  <c r="BI139" i="2"/>
  <c r="BH139" i="2"/>
  <c r="BG139" i="2"/>
  <c r="BE139" i="2"/>
  <c r="T139" i="2"/>
  <c r="R139" i="2"/>
  <c r="P139" i="2"/>
  <c r="BK139" i="2"/>
  <c r="J139" i="2"/>
  <c r="BF139" i="2" s="1"/>
  <c r="BI138" i="2"/>
  <c r="BH138" i="2"/>
  <c r="BG138" i="2"/>
  <c r="BE138" i="2"/>
  <c r="T138" i="2"/>
  <c r="R138" i="2"/>
  <c r="P138" i="2"/>
  <c r="BK138" i="2"/>
  <c r="J138" i="2"/>
  <c r="BF138" i="2" s="1"/>
  <c r="BI137" i="2"/>
  <c r="BH137" i="2"/>
  <c r="BG137" i="2"/>
  <c r="BE137" i="2"/>
  <c r="T137" i="2"/>
  <c r="R137" i="2"/>
  <c r="P137" i="2"/>
  <c r="BK137" i="2"/>
  <c r="J137" i="2"/>
  <c r="BF137" i="2" s="1"/>
  <c r="BI136" i="2"/>
  <c r="BH136" i="2"/>
  <c r="BG136" i="2"/>
  <c r="BE136" i="2"/>
  <c r="T136" i="2"/>
  <c r="R136" i="2"/>
  <c r="P136" i="2"/>
  <c r="BK136" i="2"/>
  <c r="J136" i="2"/>
  <c r="BF136" i="2" s="1"/>
  <c r="BI135" i="2"/>
  <c r="BH135" i="2"/>
  <c r="BG135" i="2"/>
  <c r="BE135" i="2"/>
  <c r="T135" i="2"/>
  <c r="R135" i="2"/>
  <c r="P135" i="2"/>
  <c r="BK135" i="2"/>
  <c r="J135" i="2"/>
  <c r="BF135" i="2" s="1"/>
  <c r="BI134" i="2"/>
  <c r="F39" i="2"/>
  <c r="BD96" i="1" s="1"/>
  <c r="BD95" i="1" s="1"/>
  <c r="BD94" i="1" s="1"/>
  <c r="W33" i="1" s="1"/>
  <c r="BH134" i="2"/>
  <c r="BG134" i="2"/>
  <c r="BE134" i="2"/>
  <c r="F35" i="2"/>
  <c r="AZ96" i="1" s="1"/>
  <c r="AZ95" i="1" s="1"/>
  <c r="T134" i="2"/>
  <c r="R134" i="2"/>
  <c r="P134" i="2"/>
  <c r="BK134" i="2"/>
  <c r="J134" i="2"/>
  <c r="BF134" i="2" s="1"/>
  <c r="J127" i="2"/>
  <c r="F127" i="2"/>
  <c r="F125" i="2"/>
  <c r="J93" i="2"/>
  <c r="F93" i="2"/>
  <c r="F91" i="2"/>
  <c r="E89" i="2"/>
  <c r="J26" i="2"/>
  <c r="E26" i="2"/>
  <c r="J128" i="2" s="1"/>
  <c r="J94" i="2"/>
  <c r="J25" i="2"/>
  <c r="J20" i="2"/>
  <c r="E20" i="2"/>
  <c r="F128" i="2"/>
  <c r="F94" i="2"/>
  <c r="J19" i="2"/>
  <c r="J125" i="2"/>
  <c r="J91" i="2"/>
  <c r="E7" i="2"/>
  <c r="E119" i="2"/>
  <c r="E85" i="2"/>
  <c r="BB98" i="1"/>
  <c r="AX98" i="1" s="1"/>
  <c r="AS98" i="1"/>
  <c r="AS94" i="1" s="1"/>
  <c r="AS95" i="1"/>
  <c r="L90" i="1"/>
  <c r="AM90" i="1"/>
  <c r="AM89" i="1"/>
  <c r="L89" i="1"/>
  <c r="AM87" i="1"/>
  <c r="L87" i="1"/>
  <c r="L85" i="1"/>
  <c r="L84" i="1"/>
  <c r="J91" i="4" l="1"/>
  <c r="R144" i="2"/>
  <c r="R152" i="2"/>
  <c r="P133" i="2"/>
  <c r="BK133" i="2"/>
  <c r="J133" i="2" s="1"/>
  <c r="J100" i="2" s="1"/>
  <c r="P144" i="2"/>
  <c r="P157" i="2"/>
  <c r="F37" i="2"/>
  <c r="BB96" i="1" s="1"/>
  <c r="J35" i="2"/>
  <c r="AV96" i="1" s="1"/>
  <c r="F38" i="2"/>
  <c r="BC96" i="1" s="1"/>
  <c r="BC95" i="1" s="1"/>
  <c r="AZ94" i="1"/>
  <c r="AV95" i="1"/>
  <c r="BK132" i="2"/>
  <c r="J36" i="5"/>
  <c r="AW100" i="1" s="1"/>
  <c r="F36" i="5"/>
  <c r="BA100" i="1" s="1"/>
  <c r="J36" i="2"/>
  <c r="AW96" i="1" s="1"/>
  <c r="AT96" i="1" s="1"/>
  <c r="F36" i="2"/>
  <c r="BA96" i="1" s="1"/>
  <c r="BA98" i="1"/>
  <c r="AW98" i="1" s="1"/>
  <c r="AT98" i="1" s="1"/>
  <c r="F37" i="3"/>
  <c r="BB97" i="1" s="1"/>
  <c r="J32" i="4"/>
  <c r="T133" i="2"/>
  <c r="BK132" i="3"/>
  <c r="P149" i="3"/>
  <c r="BK152" i="3"/>
  <c r="J152" i="3" s="1"/>
  <c r="J102" i="3" s="1"/>
  <c r="P159" i="3"/>
  <c r="E110" i="4"/>
  <c r="E85" i="4"/>
  <c r="J119" i="4"/>
  <c r="J94" i="4"/>
  <c r="J36" i="4"/>
  <c r="AW99" i="1" s="1"/>
  <c r="AT99" i="1" s="1"/>
  <c r="P132" i="3"/>
  <c r="P131" i="3" s="1"/>
  <c r="P130" i="3" s="1"/>
  <c r="AU97" i="1" s="1"/>
  <c r="T132" i="3"/>
  <c r="T131" i="3" s="1"/>
  <c r="R133" i="2"/>
  <c r="T144" i="2"/>
  <c r="T152" i="2"/>
  <c r="J109" i="2"/>
  <c r="F36" i="3"/>
  <c r="BA97" i="1" s="1"/>
  <c r="R132" i="3"/>
  <c r="R131" i="3" s="1"/>
  <c r="R130" i="3" s="1"/>
  <c r="J35" i="3"/>
  <c r="AV97" i="1" s="1"/>
  <c r="AT97" i="1" s="1"/>
  <c r="F38" i="3"/>
  <c r="BC97" i="1" s="1"/>
  <c r="T165" i="3"/>
  <c r="T164" i="3" s="1"/>
  <c r="J123" i="4"/>
  <c r="J99" i="4" s="1"/>
  <c r="J123" i="5"/>
  <c r="J99" i="5" s="1"/>
  <c r="BK122" i="5"/>
  <c r="J122" i="5" s="1"/>
  <c r="J35" i="5"/>
  <c r="AV100" i="1" s="1"/>
  <c r="R132" i="2" l="1"/>
  <c r="R131" i="2" s="1"/>
  <c r="AU95" i="1"/>
  <c r="AU94" i="1" s="1"/>
  <c r="P132" i="2"/>
  <c r="P131" i="2" s="1"/>
  <c r="AU96" i="1" s="1"/>
  <c r="BB95" i="1"/>
  <c r="AX95" i="1" s="1"/>
  <c r="BC94" i="1"/>
  <c r="AY95" i="1"/>
  <c r="BK131" i="3"/>
  <c r="J132" i="3"/>
  <c r="J100" i="3" s="1"/>
  <c r="AT100" i="1"/>
  <c r="T132" i="2"/>
  <c r="T131" i="2" s="1"/>
  <c r="BA95" i="1"/>
  <c r="J32" i="5"/>
  <c r="J98" i="5"/>
  <c r="T130" i="3"/>
  <c r="AG99" i="1"/>
  <c r="J41" i="4"/>
  <c r="J99" i="2"/>
  <c r="BK131" i="2"/>
  <c r="AV94" i="1"/>
  <c r="W29" i="1"/>
  <c r="BB94" i="1" l="1"/>
  <c r="AN99" i="1"/>
  <c r="AG100" i="1"/>
  <c r="AN100" i="1" s="1"/>
  <c r="J41" i="5"/>
  <c r="AY94" i="1"/>
  <c r="W32" i="1"/>
  <c r="AK29" i="1"/>
  <c r="J32" i="2"/>
  <c r="J98" i="2"/>
  <c r="AW95" i="1"/>
  <c r="AT95" i="1" s="1"/>
  <c r="BA94" i="1"/>
  <c r="J131" i="3"/>
  <c r="J99" i="3" s="1"/>
  <c r="BK130" i="3"/>
  <c r="J130" i="3" s="1"/>
  <c r="AX94" i="1"/>
  <c r="W31" i="1"/>
  <c r="W30" i="1" l="1"/>
  <c r="AW94" i="1"/>
  <c r="J32" i="3"/>
  <c r="J98" i="3"/>
  <c r="J41" i="2"/>
  <c r="AG96" i="1"/>
  <c r="AG98" i="1"/>
  <c r="AN98" i="1" s="1"/>
  <c r="AN96" i="1" l="1"/>
  <c r="AG97" i="1"/>
  <c r="AN97" i="1" s="1"/>
  <c r="J41" i="3"/>
  <c r="AK30" i="1"/>
  <c r="AT94" i="1"/>
  <c r="AG95" i="1" l="1"/>
  <c r="AN95" i="1" l="1"/>
  <c r="AG94" i="1"/>
  <c r="AN94" i="1" l="1"/>
  <c r="AK26" i="1"/>
  <c r="AK35" i="1" s="1"/>
</calcChain>
</file>

<file path=xl/sharedStrings.xml><?xml version="1.0" encoding="utf-8"?>
<sst xmlns="http://schemas.openxmlformats.org/spreadsheetml/2006/main" count="1688" uniqueCount="383">
  <si>
    <t>Export Komplet</t>
  </si>
  <si>
    <t/>
  </si>
  <si>
    <t>2.0</t>
  </si>
  <si>
    <t>False</t>
  </si>
  <si>
    <t>{1c8bb324-8bcb-4f75-bfb5-b97bb3243a5b}</t>
  </si>
  <si>
    <t>&gt;&gt;  skryté stĺpce  &lt;&lt;</t>
  </si>
  <si>
    <t>0,001</t>
  </si>
  <si>
    <t>20</t>
  </si>
  <si>
    <t>REKAPITULÁCIA STAVBY</t>
  </si>
  <si>
    <t>v ---  nižšie sa nachádzajú doplnkové a pomocné údaje k zostavám  --- v</t>
  </si>
  <si>
    <t>Návod na vyplnenie</t>
  </si>
  <si>
    <t>Kód:</t>
  </si>
  <si>
    <t>2019-08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</si>
  <si>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</si>
  <si>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</si>
  <si>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HOKEJBALOVÉ IHRISKO</t>
  </si>
  <si>
    <t>JKSO:</t>
  </si>
  <si>
    <t>KS:</t>
  </si>
  <si>
    <t>Miesto:</t>
  </si>
  <si>
    <t>TREBIŠOV</t>
  </si>
  <si>
    <t>Dátum:</t>
  </si>
  <si>
    <t>Objednávateľ:</t>
  </si>
  <si>
    <t>IČO:</t>
  </si>
  <si>
    <t>MESTO TREBIŠOV</t>
  </si>
  <si>
    <t>IČ DPH:</t>
  </si>
  <si>
    <t>Zhotoviteľ:</t>
  </si>
  <si>
    <t>Vyplň údaj</t>
  </si>
  <si>
    <t>Projektant:</t>
  </si>
  <si>
    <t>APRO s.r.o. TREBIŠOV</t>
  </si>
  <si>
    <t>True</t>
  </si>
  <si>
    <t>0,01</t>
  </si>
  <si>
    <t>Spracovateľ:</t>
  </si>
  <si>
    <t xml:space="preserve"> 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</si>
  <si>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</si>
  <si>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</si>
  <si>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</si>
  <si>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</si>
  <si>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</si>
  <si>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</si>
  <si>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</si>
  <si>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</si>
  <si>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</si>
  <si>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</si>
  <si>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</si>
  <si>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</si>
  <si>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</si>
  <si>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</si>
  <si>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</si>
  <si>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</si>
  <si>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</si>
  <si>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</si>
  <si>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</si>
  <si>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</si>
  <si>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</si>
  <si>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</si>
  <si>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</si>
  <si>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</si>
  <si>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</si>
  <si>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</si>
  <si>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</si>
  <si>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</si>
  <si>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</si>
  <si>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</si>
  <si>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</si>
  <si>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</si>
  <si>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</si>
  <si>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</si>
  <si>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</si>
  <si>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</si>
  <si>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</si>
  <si>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</si>
  <si>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</si>
  <si>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</si>
  <si>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</si>
  <si>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</si>
  <si>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</si>
  <si>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</si>
  <si>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</si>
  <si>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01</t>
  </si>
  <si>
    <t>SO 01 - HOKEJBALOVÉ IHRISKO</t>
  </si>
  <si>
    <t>STA</t>
  </si>
  <si>
    <t>1</t>
  </si>
  <si>
    <t>{19f899a0-8e00-4ac9-b05a-77c8a4e69c30}</t>
  </si>
  <si>
    <t>/</t>
  </si>
  <si>
    <t>01.1</t>
  </si>
  <si>
    <t>HOKEJBALOVÉ IHRISKO + ASFALT. SPEVN. PLOCHA</t>
  </si>
  <si>
    <t>Časť</t>
  </si>
  <si>
    <t>2</t>
  </si>
  <si>
    <t>{551a5275-a5c6-42e8-ba18-2dd5578390f8}</t>
  </si>
  <si>
    <t>01.2</t>
  </si>
  <si>
    <t>OPLOTENIE + ZELEŇ</t>
  </si>
  <si>
    <t>{e210c1fe-873c-4ff4-bcde-36c27416f644}</t>
  </si>
  <si>
    <t>02</t>
  </si>
  <si>
    <t>SO 02 - NN ELEKTRICKÁ PRÍPOJKA</t>
  </si>
  <si>
    <t>{9b20080e-2c10-452e-b1cc-770e50f83cbf}</t>
  </si>
  <si>
    <t>02.1</t>
  </si>
  <si>
    <t>NN ELEKTRICKÁ PRÍPOJKA</t>
  </si>
  <si>
    <t>{623551b3-fce5-4083-b533-a13451c05869}</t>
  </si>
  <si>
    <t>02.2</t>
  </si>
  <si>
    <t>ODBERNÉ ELEKTRICKÉ ZARIADENIE</t>
  </si>
  <si>
    <t>{f2e7b224-ac2b-4e6f-b4e0-46bd7d443d4a}</t>
  </si>
  <si>
    <t>KRYCÍ LIST ROZPOČTU</t>
  </si>
  <si>
    <t>Objekt:</t>
  </si>
  <si>
    <t>01 - SO 01 - HOKEJBALOVÉ IHRISKO</t>
  </si>
  <si>
    <t>Časť:</t>
  </si>
  <si>
    <t>01.1 - HOKEJBALOVÉ IHRISKO + ASFALT. SPEVN. PLOCHA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</si>
  <si>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</si>
  <si>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</si>
  <si>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</si>
  <si>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</si>
  <si>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</si>
  <si>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</si>
  <si>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</si>
  <si>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3 - Zvislé a kompletné konštrukcie</t>
  </si>
  <si>
    <t xml:space="preserve">    4 - Vodorovné konštrukcie</t>
  </si>
  <si>
    <t xml:space="preserve">    5 - Komunikácie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</si>
  <si>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</si>
  <si>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</si>
  <si>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</si>
  <si>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 xml:space="preserve">    D990 - Ostatné investičné náklady</t>
  </si>
  <si>
    <t>M - Práce a dodávky M</t>
  </si>
  <si>
    <t xml:space="preserve">    21-M - Elektromontáže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</si>
  <si>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</si>
  <si>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</si>
  <si>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</si>
  <si>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</si>
  <si>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</si>
  <si>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</si>
  <si>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</si>
  <si>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</si>
  <si>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</si>
  <si>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</si>
  <si>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</si>
  <si>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</si>
  <si>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</si>
  <si>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</si>
  <si>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</si>
  <si>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</si>
  <si>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</si>
  <si>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122201102</t>
  </si>
  <si>
    <t>Odkopávka a prekopávka nezapažená v hornine 3, nad 100 do 1000 m3</t>
  </si>
  <si>
    <t>m3</t>
  </si>
  <si>
    <t>CS CENEKON 2019 01</t>
  </si>
  <si>
    <t>4</t>
  </si>
  <si>
    <t>-1403557316</t>
  </si>
  <si>
    <t>132201101</t>
  </si>
  <si>
    <t>Výkop ryhy do šírky 600 mm v horn.3 do 100 m3</t>
  </si>
  <si>
    <t>-635264846</t>
  </si>
  <si>
    <t>3</t>
  </si>
  <si>
    <t>162501122</t>
  </si>
  <si>
    <t>Vodorovné premiestnenie výkopku po spevnenej ceste z horniny tr.1-4, nad 100 do 1000 m3 na vzdialenosť do 3000 m</t>
  </si>
  <si>
    <t>2067379930</t>
  </si>
  <si>
    <t>167101102</t>
  </si>
  <si>
    <t>Nakladanie neuľahnutého výkopku z hornín tr.1-4 nad 100 do 1000 m3</t>
  </si>
  <si>
    <t>1105261639</t>
  </si>
  <si>
    <t>5</t>
  </si>
  <si>
    <t>171201202</t>
  </si>
  <si>
    <t>Uloženie sypaniny na skládky nad 100 do 1000 m3</t>
  </si>
  <si>
    <t>-1094768732</t>
  </si>
  <si>
    <t>6</t>
  </si>
  <si>
    <t>181101102</t>
  </si>
  <si>
    <t>Úprava pláne v zárezoch v hornine 1-4 so zhutnením</t>
  </si>
  <si>
    <t>m2</t>
  </si>
  <si>
    <t>1236706429</t>
  </si>
  <si>
    <t>Zvislé a kompletné konštrukcie</t>
  </si>
  <si>
    <t>7</t>
  </si>
  <si>
    <t>33817112P</t>
  </si>
  <si>
    <t>Montáž + dodávka komplet - mantinelov vrátane stlpikov, sietí vrátane zvýšených stĺpikov pre siete, bránkovísk, hráčskych lavíc, trestných lavíc, pre obidve mužstvá, lavice pre funkcionárov, bránkových rozhodcov, bránkovísk a vodorovného značenia  ihriska</t>
  </si>
  <si>
    <t>kpl</t>
  </si>
  <si>
    <t>-111553233</t>
  </si>
  <si>
    <t>Vodorovné konštrukcie</t>
  </si>
  <si>
    <t>8</t>
  </si>
  <si>
    <t>45157787P</t>
  </si>
  <si>
    <t>Podklad pod obrubníky v ploche vodorovnej alebo v sklone do 1:5 hr. 100 mm zo štrkopiesku</t>
  </si>
  <si>
    <t>-1879292599</t>
  </si>
  <si>
    <t>Komunikácie</t>
  </si>
  <si>
    <t>9</t>
  </si>
  <si>
    <t>564211111</t>
  </si>
  <si>
    <t>Podklad alebo podsyp zo štrkopiesku fr. 8-16, s rozprestretím, vlhčením a zhutnením, po zhutnení hr. 50 mm</t>
  </si>
  <si>
    <t>-1523460001</t>
  </si>
  <si>
    <t>10</t>
  </si>
  <si>
    <t>564831111</t>
  </si>
  <si>
    <t>Podklad zo štrkodrviny fr. 16-32, s rozprestretím a zhutnením, po zhutnení hr. 100 mm</t>
  </si>
  <si>
    <t>2113474440</t>
  </si>
  <si>
    <t>11</t>
  </si>
  <si>
    <t>567124115</t>
  </si>
  <si>
    <t>Podklad z podkladového betónu PB I tr. C 20/25 hr. 150 mm</t>
  </si>
  <si>
    <t>-439110778</t>
  </si>
  <si>
    <t>12</t>
  </si>
  <si>
    <t>573211108</t>
  </si>
  <si>
    <t>Postrek asfaltový spojovací bez posypu kamenivom z asfaltu cestného v množstve 0,50 kg/m2</t>
  </si>
  <si>
    <t>-1368040953</t>
  </si>
  <si>
    <t>13</t>
  </si>
  <si>
    <t>577124141</t>
  </si>
  <si>
    <t>Asfaltový betón vrstva obrusná AC 8 O z asfaltu tr. II, po zhutnení hr. 30 mm</t>
  </si>
  <si>
    <t>268266093</t>
  </si>
  <si>
    <t>Úpravy povrchov, podlahy, osadenie</t>
  </si>
  <si>
    <t>14</t>
  </si>
  <si>
    <t>631362442</t>
  </si>
  <si>
    <t>Výstuž mazanín z betónov (z kameniva) a z ľahkých betónov zo sietí (napr. KARI), priemer drôtu 8/8 mm, veľkosť oka 150x150 mm</t>
  </si>
  <si>
    <t>1799011649</t>
  </si>
  <si>
    <t>Ostatné konštrukcie a práce-búranie</t>
  </si>
  <si>
    <t>15</t>
  </si>
  <si>
    <t>916362113</t>
  </si>
  <si>
    <t>Osadenie cestného obrubníka betónového stojatého do lôžka z betónu prostého tr. C 20/25 s bočnou oporou</t>
  </si>
  <si>
    <t>m</t>
  </si>
  <si>
    <t>1950442738</t>
  </si>
  <si>
    <t>16</t>
  </si>
  <si>
    <t>M</t>
  </si>
  <si>
    <t>592170001000</t>
  </si>
  <si>
    <t>Obrubník (napr. PREMAC) cestný, lxšxv 1000x150x260 mm</t>
  </si>
  <si>
    <t>ks</t>
  </si>
  <si>
    <t>-86042755</t>
  </si>
  <si>
    <t>99</t>
  </si>
  <si>
    <t>Presun hmôt HSV</t>
  </si>
  <si>
    <t>17</t>
  </si>
  <si>
    <t>998225111</t>
  </si>
  <si>
    <t>Presun hmôt pre pozemnú komunikáciu a letisko s krytom asfaltovým akejkoľvek dĺžky objektu</t>
  </si>
  <si>
    <t>t</t>
  </si>
  <si>
    <t>-1098819178</t>
  </si>
  <si>
    <t>D990</t>
  </si>
  <si>
    <t>Ostatné investičné náklady</t>
  </si>
  <si>
    <t>18</t>
  </si>
  <si>
    <t>D990PC01</t>
  </si>
  <si>
    <t>Náklady na smerové a výškové vytýčenie stavby</t>
  </si>
  <si>
    <t>-465278921</t>
  </si>
  <si>
    <t>19</t>
  </si>
  <si>
    <t>D990PC02</t>
  </si>
  <si>
    <t>Statická záťažová skúška podložia</t>
  </si>
  <si>
    <t>2075935109</t>
  </si>
  <si>
    <t>D990PC03</t>
  </si>
  <si>
    <t>Vytýčenie inžinierskych sietí</t>
  </si>
  <si>
    <t>1649397498</t>
  </si>
  <si>
    <t>Práce a dodávky M</t>
  </si>
  <si>
    <t>21-M</t>
  </si>
  <si>
    <t>Elektromontáže</t>
  </si>
  <si>
    <t>21</t>
  </si>
  <si>
    <t>21022010P</t>
  </si>
  <si>
    <t xml:space="preserve">Elektroinštalácia - komplet - viď. dielči rozpočet - príloha </t>
  </si>
  <si>
    <t>64</t>
  </si>
  <si>
    <t>-773473871</t>
  </si>
  <si>
    <t>01.2 - OPLOTENIE + ZELEŇ</t>
  </si>
  <si>
    <t xml:space="preserve">    2 - Zakladanie</t>
  </si>
  <si>
    <t>PSV - Práce a dodávky PSV</t>
  </si>
  <si>
    <t xml:space="preserve">    767 - Konštrukcie doplnkové kovové</t>
  </si>
  <si>
    <t>HZS - Hodinové zúčtovacie sadzby</t>
  </si>
  <si>
    <t>122201101</t>
  </si>
  <si>
    <t>Odkopávka a prekopávka nezapažená v hornine 3, do 100 m3</t>
  </si>
  <si>
    <t>720105425</t>
  </si>
  <si>
    <t>130201001</t>
  </si>
  <si>
    <t>Výkop jamy a ryhy v obmedzenom priestore horn. tr.3 ručne</t>
  </si>
  <si>
    <t>1484212863</t>
  </si>
  <si>
    <t>113380982</t>
  </si>
  <si>
    <t>162501102</t>
  </si>
  <si>
    <t>Vodorovné premiestnenie výkopku po spevnenej ceste z horniny tr.1-4, do 100 m3 na vzdialenosť do 3000 m</t>
  </si>
  <si>
    <t>1113095012</t>
  </si>
  <si>
    <t>167101101</t>
  </si>
  <si>
    <t>Nakladanie neuľahnutého výkopku z hornín tr.1-4 do 100 m3</t>
  </si>
  <si>
    <t>-418004395</t>
  </si>
  <si>
    <t>171201201</t>
  </si>
  <si>
    <t>Uloženie sypaniny na skládky do 100 m3</t>
  </si>
  <si>
    <t>2140116132</t>
  </si>
  <si>
    <t>180402111</t>
  </si>
  <si>
    <t>Založenie trávnika parkového výsevom v rovine do 1:5</t>
  </si>
  <si>
    <t>-448469372</t>
  </si>
  <si>
    <t>005720001400</t>
  </si>
  <si>
    <t>Osivá tráv - semená parkovej zmesi</t>
  </si>
  <si>
    <t>kg</t>
  </si>
  <si>
    <t>-931761397</t>
  </si>
  <si>
    <t>181301301</t>
  </si>
  <si>
    <t>Rozprestretie ornice na svahu do sklonu 1:5, plocha do 500 m2, hr. do 100 mm</t>
  </si>
  <si>
    <t>1370955030</t>
  </si>
  <si>
    <t>182001111</t>
  </si>
  <si>
    <t>Plošná úprava terénu pri nerovnostiach terénu nad 50-100mm v rovine alebo na svahu do 1:5</t>
  </si>
  <si>
    <t>612258518</t>
  </si>
  <si>
    <t>183403114</t>
  </si>
  <si>
    <t>Obrobenie pôdy kultivátorovaním v rovine alebo na svahu do 1:5</t>
  </si>
  <si>
    <t>-1042495905</t>
  </si>
  <si>
    <t>183403161</t>
  </si>
  <si>
    <t>Obrobenie pôdy valcovaním v rovine alebo na svahu do 1:5</t>
  </si>
  <si>
    <t>1674954585</t>
  </si>
  <si>
    <t>18340316P</t>
  </si>
  <si>
    <t>Obrobenie trávnika valcovaním v rovine alebo na svahu do 1:5</t>
  </si>
  <si>
    <t>358667742</t>
  </si>
  <si>
    <t>184802111</t>
  </si>
  <si>
    <t>Chemické odburinenie pôdy v rovine alebo na svahu do 1:5 postrekom naširoko</t>
  </si>
  <si>
    <t>145715514</t>
  </si>
  <si>
    <t>252310000100</t>
  </si>
  <si>
    <t>Postrekový prípravok (napr. Bofix) na ničenie burín</t>
  </si>
  <si>
    <t>l</t>
  </si>
  <si>
    <t>-1362439403</t>
  </si>
  <si>
    <t>185803111</t>
  </si>
  <si>
    <t>Ošetrenie trávnika v rovine alebo na svahu do 1:5</t>
  </si>
  <si>
    <t>-166828743</t>
  </si>
  <si>
    <t>Zakladanie</t>
  </si>
  <si>
    <t>271571111</t>
  </si>
  <si>
    <t>Vankúše zhutnené pod základy zo štrkopiesku</t>
  </si>
  <si>
    <t>1027319498</t>
  </si>
  <si>
    <t>275313521</t>
  </si>
  <si>
    <t>Betón základových pätiek, prostý tr. C 12/15</t>
  </si>
  <si>
    <t>105943381</t>
  </si>
  <si>
    <t>338171121</t>
  </si>
  <si>
    <t>Osadzovanie stĺpika oceľového plotového výšky nad 2 m so zaliatím cementovou maltou do vynechaných otvorov</t>
  </si>
  <si>
    <t>126998799</t>
  </si>
  <si>
    <t>553510023000</t>
  </si>
  <si>
    <t>Stĺpik (napr. STANDARD PLUS), d 48 mm, výška 2,5 m, výška pletiva 2 m, poplastovaný s PVC čiapkou, pre pletivo v rolkách</t>
  </si>
  <si>
    <t>1397004274</t>
  </si>
  <si>
    <t>338172111</t>
  </si>
  <si>
    <t>Osadzovanie vzpery oceľovej plotovej so zaliatím cementovou maltou do vynechaných otvorov</t>
  </si>
  <si>
    <t>-418707594</t>
  </si>
  <si>
    <t>22</t>
  </si>
  <si>
    <t>553510023300</t>
  </si>
  <si>
    <t>Vzpera (napr. STANDARD PLUS), d 38 mm, výška 2,5 m, výška pletiva 2 m, poplastovaná, pre pletivo v rolkách</t>
  </si>
  <si>
    <t>1173986515</t>
  </si>
  <si>
    <t>23</t>
  </si>
  <si>
    <t>1346497040</t>
  </si>
  <si>
    <t>24</t>
  </si>
  <si>
    <t>916561111</t>
  </si>
  <si>
    <t>Osadenie záhonového alebo parkového obrubníka betón., do lôžka z bet. pros. tr. C 12/15 s bočnou oporou</t>
  </si>
  <si>
    <t>-302737113</t>
  </si>
  <si>
    <t>25</t>
  </si>
  <si>
    <t>592170001800</t>
  </si>
  <si>
    <t>Obrubník (napr. PREMAC) parkový, lxšxv 1000x50x200 mm, sivá</t>
  </si>
  <si>
    <t>-1227155848</t>
  </si>
  <si>
    <t>26</t>
  </si>
  <si>
    <t>998151111</t>
  </si>
  <si>
    <t>Presun hmôt pre obj.8152, 8153,8159,zvislá nosná konštr.z tehál,tvárnic,blokov výšky do 10 m</t>
  </si>
  <si>
    <t>509690044</t>
  </si>
  <si>
    <t>PSV</t>
  </si>
  <si>
    <t>Práce a dodávky PSV</t>
  </si>
  <si>
    <t>767</t>
  </si>
  <si>
    <t>Konštrukcie doplnkové kovové</t>
  </si>
  <si>
    <t>27</t>
  </si>
  <si>
    <t>767911130</t>
  </si>
  <si>
    <t>Montáž oplotenia strojového pletiva, s výškou nad 1,6 m</t>
  </si>
  <si>
    <t>-302019077</t>
  </si>
  <si>
    <t>28</t>
  </si>
  <si>
    <t>313290001500</t>
  </si>
  <si>
    <t>Pletivo poplastované pletené štvorhranné (napr. FLUIDEX), oko 50 mm, drôt d 2,9 mm, vxl 1,75x25 m, bez napínacieho drôtu</t>
  </si>
  <si>
    <t>bal</t>
  </si>
  <si>
    <t>32</t>
  </si>
  <si>
    <t>-1757893754</t>
  </si>
  <si>
    <t>29</t>
  </si>
  <si>
    <t>767912130</t>
  </si>
  <si>
    <t>Montáž napínacieho drôtu</t>
  </si>
  <si>
    <t>1256665632</t>
  </si>
  <si>
    <t>30</t>
  </si>
  <si>
    <t>156150000700</t>
  </si>
  <si>
    <t>Drôt napínací poplastovaný D 2,9/100 m</t>
  </si>
  <si>
    <t>1116486610</t>
  </si>
  <si>
    <t>31</t>
  </si>
  <si>
    <t>767920140</t>
  </si>
  <si>
    <t>Montáž vrát a vrátok k oploteniu osadzovaných na stĺpiky murované alebo betónované, 6-8 m2</t>
  </si>
  <si>
    <t>112634969</t>
  </si>
  <si>
    <t>55351001110P</t>
  </si>
  <si>
    <t>Brána (napr. ESPACE) dvojkrídlová, šxv 4,0x1,75 m, výplň jokel F40</t>
  </si>
  <si>
    <t>1762701958</t>
  </si>
  <si>
    <t>33</t>
  </si>
  <si>
    <t>998767101</t>
  </si>
  <si>
    <t>Presun hmôt pre kovové stavebné doplnkové konštrukcie v objektoch výšky do 6 m</t>
  </si>
  <si>
    <t>-529597094</t>
  </si>
  <si>
    <t>HZS</t>
  </si>
  <si>
    <t>Hodinové zúčtovacie sadzby</t>
  </si>
  <si>
    <t>34</t>
  </si>
  <si>
    <t>HZS000112</t>
  </si>
  <si>
    <t xml:space="preserve">Stavebno montážne práce náročnejšie, ucelené, obtiažne, rutinné (Tr. 2) v rozsahu viac ako 8 hodín náročnejšie - premiestnenie jestvujúcich tribún </t>
  </si>
  <si>
    <t>hod</t>
  </si>
  <si>
    <t>512</t>
  </si>
  <si>
    <t>1645780751</t>
  </si>
  <si>
    <t>02 - SO 02 - NN ELEKTRICKÁ PRÍPOJKA</t>
  </si>
  <si>
    <t>02.1 - NN ELEKTRICKÁ PRÍPOJKA</t>
  </si>
  <si>
    <t>21022011P</t>
  </si>
  <si>
    <t>NN ellektrická prípojka - rieši VSD</t>
  </si>
  <si>
    <t>917685857</t>
  </si>
  <si>
    <t>02.2 - ODBERNÉ ELEKTRICKÉ ZARIADENIE</t>
  </si>
  <si>
    <t>21022012P</t>
  </si>
  <si>
    <t xml:space="preserve">Odberné elektrické zariadenie - komplet - viď. dielči rozpočet - príloha </t>
  </si>
  <si>
    <t>120858511</t>
  </si>
  <si>
    <t xml:space="preserve">nerieši sa </t>
  </si>
  <si>
    <t>HOKEJBALOVÉ IHRISKO - SPODNÁ STAVBA</t>
  </si>
  <si>
    <t>V rozpočte sú pri niektorých stavebných materiáloch uvedené značky stavebných materiálov. Verejný obstarávateľ pripúšťa možnosť predloženia ekvivalentu stavebného materiálu rovnakej alebo vyššej kvality. V prípade využitia ekvivalentu, verejný obstarávateľ požaduje, aby uchádzač uvádzal už priamo značku stavebného materiálu do rozpočtu. Verejný obstarávateľ v tomto prípade požaduje od uchádzača aj predloženie dokladu (napr. produktový list, technický list a pod.) ekvivalentu stavebného materiálu za účelom overenia splnenia kvalitatívnych parametrov stavebných materiálov.</t>
  </si>
  <si>
    <t>nerieši sa</t>
  </si>
  <si>
    <t>Podpis štatutárneho zástupcu: 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</si>
</sst>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5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4" fillId="0" borderId="0" applyNumberFormat="0" applyFill="0" applyBorder="0" applyAlignment="0" applyProtection="0"/>
  </cellStyleXfs>
  <cellXfs count="229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5" borderId="7" xfId="0" applyFont="1" applyFill="1" applyBorder="1" applyAlignment="1">
      <alignment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4" xfId="0" applyNumberFormat="1" applyFont="1" applyBorder="1" applyAlignment="1">
      <alignment vertical="center"/>
    </xf>
    <xf numFmtId="4" fontId="25" fillId="0" borderId="0" xfId="0" applyNumberFormat="1" applyFont="1" applyBorder="1" applyAlignment="1">
      <alignment vertical="center"/>
    </xf>
    <xf numFmtId="166" fontId="25" fillId="0" borderId="0" xfId="0" applyNumberFormat="1" applyFont="1" applyBorder="1" applyAlignment="1">
      <alignment vertical="center"/>
    </xf>
    <xf numFmtId="4" fontId="25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1" fillId="0" borderId="14" xfId="0" applyNumberFormat="1" applyFon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166" fontId="1" fillId="0" borderId="0" xfId="0" applyNumberFormat="1" applyFont="1" applyBorder="1" applyAlignment="1">
      <alignment vertical="center"/>
    </xf>
    <xf numFmtId="4" fontId="1" fillId="0" borderId="15" xfId="0" applyNumberFormat="1" applyFont="1" applyBorder="1" applyAlignment="1">
      <alignment vertical="center"/>
    </xf>
    <xf numFmtId="4" fontId="1" fillId="0" borderId="19" xfId="0" applyNumberFormat="1" applyFont="1" applyBorder="1" applyAlignment="1">
      <alignment vertical="center"/>
    </xf>
    <xf numFmtId="4" fontId="1" fillId="0" borderId="20" xfId="0" applyNumberFormat="1" applyFont="1" applyBorder="1" applyAlignment="1">
      <alignment vertical="center"/>
    </xf>
    <xf numFmtId="166" fontId="1" fillId="0" borderId="20" xfId="0" applyNumberFormat="1" applyFont="1" applyBorder="1" applyAlignment="1">
      <alignment vertical="center"/>
    </xf>
    <xf numFmtId="4" fontId="1" fillId="0" borderId="21" xfId="0" applyNumberFormat="1" applyFont="1" applyBorder="1" applyAlignment="1">
      <alignment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8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9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167" fontId="21" fillId="0" borderId="0" xfId="0" applyNumberFormat="1" applyFont="1" applyAlignment="1"/>
    <xf numFmtId="166" fontId="30" fillId="0" borderId="12" xfId="0" applyNumberFormat="1" applyFont="1" applyBorder="1" applyAlignment="1"/>
    <xf numFmtId="166" fontId="30" fillId="0" borderId="13" xfId="0" applyNumberFormat="1" applyFont="1" applyBorder="1" applyAlignment="1"/>
    <xf numFmtId="167" fontId="31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2" fillId="0" borderId="22" xfId="0" applyFont="1" applyBorder="1" applyAlignment="1" applyProtection="1">
      <alignment horizontal="center" vertical="center"/>
      <protection locked="0"/>
    </xf>
    <xf numFmtId="49" fontId="32" fillId="0" borderId="22" xfId="0" applyNumberFormat="1" applyFont="1" applyBorder="1" applyAlignment="1" applyProtection="1">
      <alignment horizontal="left" vertical="center" wrapText="1"/>
      <protection locked="0"/>
    </xf>
    <xf numFmtId="0" fontId="32" fillId="0" borderId="22" xfId="0" applyFont="1" applyBorder="1" applyAlignment="1" applyProtection="1">
      <alignment horizontal="left" vertical="center" wrapText="1"/>
      <protection locked="0"/>
    </xf>
    <xf numFmtId="0" fontId="32" fillId="0" borderId="22" xfId="0" applyFont="1" applyBorder="1" applyAlignment="1" applyProtection="1">
      <alignment horizontal="center" vertical="center" wrapText="1"/>
      <protection locked="0"/>
    </xf>
    <xf numFmtId="167" fontId="32" fillId="0" borderId="22" xfId="0" applyNumberFormat="1" applyFont="1" applyBorder="1" applyAlignment="1" applyProtection="1">
      <alignment vertical="center"/>
      <protection locked="0"/>
    </xf>
    <xf numFmtId="167" fontId="32" fillId="3" borderId="22" xfId="0" applyNumberFormat="1" applyFont="1" applyFill="1" applyBorder="1" applyAlignment="1" applyProtection="1">
      <alignment vertical="center"/>
      <protection locked="0"/>
    </xf>
    <xf numFmtId="0" fontId="33" fillId="0" borderId="3" xfId="0" applyFont="1" applyBorder="1" applyAlignment="1">
      <alignment vertical="center"/>
    </xf>
    <xf numFmtId="0" fontId="32" fillId="3" borderId="14" xfId="0" applyFont="1" applyFill="1" applyBorder="1" applyAlignment="1" applyProtection="1">
      <alignment horizontal="left" vertical="center"/>
      <protection locked="0"/>
    </xf>
    <xf numFmtId="0" fontId="32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  <xf numFmtId="0" fontId="0" fillId="0" borderId="0" xfId="0" applyAlignment="1">
      <alignment wrapText="1"/>
    </xf>
    <xf numFmtId="4" fontId="15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0" fillId="0" borderId="0" xfId="0"/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164" fontId="1" fillId="0" borderId="0" xfId="0" applyNumberFormat="1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4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4" fontId="24" fillId="0" borderId="0" xfId="0" applyNumberFormat="1" applyFont="1" applyAlignment="1">
      <alignment vertical="center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23" fillId="0" borderId="0" xfId="0" applyFont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0" fontId="0" fillId="0" borderId="0" xfId="0" applyAlignment="1"/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102"/>
  <sheetViews>
    <sheetView showGridLines="0" topLeftCell="A115" workbookViewId="0">
      <selection activeCell="AI20" sqref="AI20"/>
    </sheetView>
  </sheetViews>
  <sheetFormatPr defaultRowHeight="11.2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spans="1:74" ht="36.950000000000003" customHeight="1">
      <c r="AR2" s="185" t="s">
        <v>5</v>
      </c>
      <c r="AS2" s="186"/>
      <c r="AT2" s="186"/>
      <c r="AU2" s="186"/>
      <c r="AV2" s="186"/>
      <c r="AW2" s="186"/>
      <c r="AX2" s="186"/>
      <c r="AY2" s="186"/>
      <c r="AZ2" s="186"/>
      <c r="BA2" s="186"/>
      <c r="BB2" s="186"/>
      <c r="BC2" s="186"/>
      <c r="BD2" s="186"/>
      <c r="BE2" s="186"/>
      <c r="BS2" s="13" t="s">
        <v>6</v>
      </c>
      <c r="BT2" s="13" t="s">
        <v>7</v>
      </c>
    </row>
    <row r="3" spans="1:74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6"/>
      <c r="BS3" s="13" t="s">
        <v>6</v>
      </c>
      <c r="BT3" s="13" t="s">
        <v>7</v>
      </c>
    </row>
    <row r="4" spans="1:74" ht="24.95" customHeight="1">
      <c r="B4" s="16"/>
      <c r="D4" s="17" t="s">
        <v>8</v>
      </c>
      <c r="AR4" s="16"/>
      <c r="AS4" s="18" t="s">
        <v>9</v>
      </c>
      <c r="BE4" s="19" t="s">
        <v>10</v>
      </c>
      <c r="BS4" s="13" t="s">
        <v>6</v>
      </c>
    </row>
    <row r="5" spans="1:74" ht="12" customHeight="1">
      <c r="B5" s="16"/>
      <c r="D5" s="20" t="s">
        <v>11</v>
      </c>
      <c r="K5" s="196" t="s">
        <v>12</v>
      </c>
      <c r="L5" s="186"/>
      <c r="M5" s="186"/>
      <c r="N5" s="186"/>
      <c r="O5" s="186"/>
      <c r="P5" s="186"/>
      <c r="Q5" s="186"/>
      <c r="R5" s="186"/>
      <c r="S5" s="186"/>
      <c r="T5" s="186"/>
      <c r="U5" s="186"/>
      <c r="V5" s="186"/>
      <c r="W5" s="186"/>
      <c r="X5" s="186"/>
      <c r="Y5" s="186"/>
      <c r="Z5" s="186"/>
      <c r="AA5" s="186"/>
      <c r="AB5" s="186"/>
      <c r="AC5" s="186"/>
      <c r="AD5" s="186"/>
      <c r="AE5" s="186"/>
      <c r="AF5" s="186"/>
      <c r="AG5" s="186"/>
      <c r="AH5" s="186"/>
      <c r="AI5" s="186"/>
      <c r="AJ5" s="186"/>
      <c r="AK5" s="186"/>
      <c r="AL5" s="186"/>
      <c r="AM5" s="186"/>
      <c r="AN5" s="186"/>
      <c r="AO5" s="186"/>
      <c r="AR5" s="16"/>
      <c r="BE5" s="203" t="s">
        <v>13</v>
      </c>
      <c r="BS5" s="13" t="s">
        <v>6</v>
      </c>
    </row>
    <row r="6" spans="1:74" ht="36.950000000000003" customHeight="1">
      <c r="B6" s="16"/>
      <c r="D6" s="22" t="s">
        <v>14</v>
      </c>
      <c r="K6" s="197" t="s">
        <v>15</v>
      </c>
      <c r="L6" s="186"/>
      <c r="M6" s="186"/>
      <c r="N6" s="186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86"/>
      <c r="Z6" s="186"/>
      <c r="AA6" s="186"/>
      <c r="AB6" s="186"/>
      <c r="AC6" s="186"/>
      <c r="AD6" s="186"/>
      <c r="AE6" s="186"/>
      <c r="AF6" s="186"/>
      <c r="AG6" s="186"/>
      <c r="AH6" s="186"/>
      <c r="AI6" s="186"/>
      <c r="AJ6" s="186"/>
      <c r="AK6" s="186"/>
      <c r="AL6" s="186"/>
      <c r="AM6" s="186"/>
      <c r="AN6" s="186"/>
      <c r="AO6" s="186"/>
      <c r="AR6" s="16"/>
      <c r="BE6" s="204"/>
      <c r="BS6" s="13" t="s">
        <v>6</v>
      </c>
    </row>
    <row r="7" spans="1:74" ht="12" customHeight="1">
      <c r="B7" s="16"/>
      <c r="D7" s="23" t="s">
        <v>16</v>
      </c>
      <c r="K7" s="21" t="s">
        <v>1</v>
      </c>
      <c r="AK7" s="23" t="s">
        <v>17</v>
      </c>
      <c r="AN7" s="21" t="s">
        <v>1</v>
      </c>
      <c r="AR7" s="16"/>
      <c r="BE7" s="204"/>
      <c r="BS7" s="13" t="s">
        <v>6</v>
      </c>
    </row>
    <row r="8" spans="1:74" ht="12" customHeight="1">
      <c r="B8" s="16"/>
      <c r="D8" s="23" t="s">
        <v>18</v>
      </c>
      <c r="K8" s="21" t="s">
        <v>19</v>
      </c>
      <c r="AK8" s="23" t="s">
        <v>20</v>
      </c>
      <c r="AN8" s="24" t="s">
        <v>26</v>
      </c>
      <c r="AR8" s="16"/>
      <c r="BE8" s="204"/>
      <c r="BS8" s="13" t="s">
        <v>6</v>
      </c>
    </row>
    <row r="9" spans="1:74" ht="14.45" customHeight="1">
      <c r="B9" s="16"/>
      <c r="AR9" s="16"/>
      <c r="BE9" s="204"/>
      <c r="BS9" s="13" t="s">
        <v>6</v>
      </c>
    </row>
    <row r="10" spans="1:74" ht="12" customHeight="1">
      <c r="B10" s="16"/>
      <c r="D10" s="23" t="s">
        <v>21</v>
      </c>
      <c r="AK10" s="23" t="s">
        <v>22</v>
      </c>
      <c r="AN10" s="21" t="s">
        <v>1</v>
      </c>
      <c r="AR10" s="16"/>
      <c r="BE10" s="204"/>
      <c r="BS10" s="13" t="s">
        <v>6</v>
      </c>
    </row>
    <row r="11" spans="1:74" ht="18.399999999999999" customHeight="1">
      <c r="B11" s="16"/>
      <c r="E11" s="21" t="s">
        <v>23</v>
      </c>
      <c r="AK11" s="23" t="s">
        <v>24</v>
      </c>
      <c r="AN11" s="21" t="s">
        <v>1</v>
      </c>
      <c r="AR11" s="16"/>
      <c r="BE11" s="204"/>
      <c r="BS11" s="13" t="s">
        <v>6</v>
      </c>
    </row>
    <row r="12" spans="1:74" ht="6.95" customHeight="1">
      <c r="B12" s="16"/>
      <c r="AR12" s="16"/>
      <c r="BE12" s="204"/>
      <c r="BS12" s="13" t="s">
        <v>6</v>
      </c>
    </row>
    <row r="13" spans="1:74" ht="12" customHeight="1">
      <c r="B13" s="16"/>
      <c r="D13" s="23" t="s">
        <v>25</v>
      </c>
      <c r="AK13" s="23" t="s">
        <v>22</v>
      </c>
      <c r="AN13" s="25" t="s">
        <v>26</v>
      </c>
      <c r="AR13" s="16"/>
      <c r="BE13" s="204"/>
      <c r="BS13" s="13" t="s">
        <v>6</v>
      </c>
    </row>
    <row r="14" spans="1:74" ht="12.75">
      <c r="B14" s="16"/>
      <c r="E14" s="198" t="s">
        <v>26</v>
      </c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199"/>
      <c r="AG14" s="199"/>
      <c r="AH14" s="199"/>
      <c r="AI14" s="199"/>
      <c r="AJ14" s="199"/>
      <c r="AK14" s="23" t="s">
        <v>24</v>
      </c>
      <c r="AN14" s="25" t="s">
        <v>26</v>
      </c>
      <c r="AR14" s="16"/>
      <c r="BE14" s="204"/>
      <c r="BS14" s="13" t="s">
        <v>6</v>
      </c>
    </row>
    <row r="15" spans="1:74" ht="6.95" customHeight="1">
      <c r="B15" s="16"/>
      <c r="AR15" s="16"/>
      <c r="BE15" s="204"/>
      <c r="BS15" s="13" t="s">
        <v>3</v>
      </c>
    </row>
    <row r="16" spans="1:74" ht="12" customHeight="1">
      <c r="B16" s="16"/>
      <c r="D16" s="23" t="s">
        <v>27</v>
      </c>
      <c r="AK16" s="23" t="s">
        <v>22</v>
      </c>
      <c r="AN16" s="21" t="s">
        <v>1</v>
      </c>
      <c r="AR16" s="16"/>
      <c r="BE16" s="204"/>
      <c r="BS16" s="13" t="s">
        <v>3</v>
      </c>
    </row>
    <row r="17" spans="2:71" ht="18.399999999999999" customHeight="1">
      <c r="B17" s="16"/>
      <c r="E17" s="21" t="s">
        <v>28</v>
      </c>
      <c r="AK17" s="23" t="s">
        <v>24</v>
      </c>
      <c r="AN17" s="21" t="s">
        <v>1</v>
      </c>
      <c r="AR17" s="16"/>
      <c r="BE17" s="204"/>
      <c r="BS17" s="13" t="s">
        <v>29</v>
      </c>
    </row>
    <row r="18" spans="2:71" ht="6.95" customHeight="1">
      <c r="B18" s="16"/>
      <c r="AR18" s="16"/>
      <c r="BE18" s="204"/>
      <c r="BS18" s="13" t="s">
        <v>30</v>
      </c>
    </row>
    <row r="19" spans="2:71" ht="12" customHeight="1">
      <c r="B19" s="16"/>
      <c r="D19" s="23" t="s">
        <v>31</v>
      </c>
      <c r="AK19" s="23" t="s">
        <v>22</v>
      </c>
      <c r="AN19" s="21" t="s">
        <v>1</v>
      </c>
      <c r="AR19" s="16"/>
      <c r="BE19" s="204"/>
      <c r="BS19" s="13" t="s">
        <v>30</v>
      </c>
    </row>
    <row r="20" spans="2:71" ht="18.399999999999999" customHeight="1">
      <c r="B20" s="16"/>
      <c r="E20" s="21" t="s">
        <v>32</v>
      </c>
      <c r="AK20" s="23" t="s">
        <v>24</v>
      </c>
      <c r="AN20" s="21" t="s">
        <v>1</v>
      </c>
      <c r="AR20" s="16"/>
      <c r="BE20" s="204"/>
      <c r="BS20" s="13" t="s">
        <v>29</v>
      </c>
    </row>
    <row r="21" spans="2:71" ht="6.95" customHeight="1">
      <c r="B21" s="16"/>
      <c r="AR21" s="16"/>
      <c r="BE21" s="204"/>
    </row>
    <row r="22" spans="2:71" ht="12" customHeight="1">
      <c r="B22" s="16"/>
      <c r="D22" s="23" t="s">
        <v>33</v>
      </c>
      <c r="AR22" s="16"/>
      <c r="BE22" s="204"/>
    </row>
    <row r="23" spans="2:71" ht="16.5" customHeight="1">
      <c r="B23" s="16"/>
      <c r="E23" s="200" t="s">
        <v>1</v>
      </c>
      <c r="F23" s="200"/>
      <c r="G23" s="200"/>
      <c r="H23" s="200"/>
      <c r="I23" s="200"/>
      <c r="J23" s="200"/>
      <c r="K23" s="200"/>
      <c r="L23" s="200"/>
      <c r="M23" s="200"/>
      <c r="N23" s="200"/>
      <c r="O23" s="200"/>
      <c r="P23" s="200"/>
      <c r="Q23" s="200"/>
      <c r="R23" s="200"/>
      <c r="S23" s="200"/>
      <c r="T23" s="200"/>
      <c r="U23" s="200"/>
      <c r="V23" s="200"/>
      <c r="W23" s="200"/>
      <c r="X23" s="200"/>
      <c r="Y23" s="200"/>
      <c r="Z23" s="200"/>
      <c r="AA23" s="200"/>
      <c r="AB23" s="200"/>
      <c r="AC23" s="200"/>
      <c r="AD23" s="200"/>
      <c r="AE23" s="200"/>
      <c r="AF23" s="200"/>
      <c r="AG23" s="200"/>
      <c r="AH23" s="200"/>
      <c r="AI23" s="200"/>
      <c r="AJ23" s="200"/>
      <c r="AK23" s="200"/>
      <c r="AL23" s="200"/>
      <c r="AM23" s="200"/>
      <c r="AN23" s="200"/>
      <c r="AR23" s="16"/>
      <c r="BE23" s="204"/>
    </row>
    <row r="24" spans="2:71" ht="6.95" customHeight="1">
      <c r="B24" s="16"/>
      <c r="AR24" s="16"/>
      <c r="BE24" s="204"/>
    </row>
    <row r="25" spans="2:71" ht="6.95" customHeight="1">
      <c r="B25" s="16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R25" s="16"/>
      <c r="BE25" s="204"/>
    </row>
    <row r="26" spans="2:71" s="1" customFormat="1" ht="25.9" customHeight="1">
      <c r="B26" s="28"/>
      <c r="D26" s="29" t="s">
        <v>34</v>
      </c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183">
        <f>ROUND(AG94,2)</f>
        <v>0</v>
      </c>
      <c r="AL26" s="184"/>
      <c r="AM26" s="184"/>
      <c r="AN26" s="184"/>
      <c r="AO26" s="184"/>
      <c r="AR26" s="28"/>
      <c r="BE26" s="204"/>
    </row>
    <row r="27" spans="2:71" s="1" customFormat="1" ht="6.95" customHeight="1">
      <c r="B27" s="28"/>
      <c r="AR27" s="28"/>
      <c r="BE27" s="204"/>
    </row>
    <row r="28" spans="2:71" s="1" customFormat="1" ht="12.75">
      <c r="B28" s="28"/>
      <c r="L28" s="201" t="s">
        <v>35</v>
      </c>
      <c r="M28" s="201"/>
      <c r="N28" s="201"/>
      <c r="O28" s="201"/>
      <c r="P28" s="201"/>
      <c r="W28" s="201" t="s">
        <v>36</v>
      </c>
      <c r="X28" s="201"/>
      <c r="Y28" s="201"/>
      <c r="Z28" s="201"/>
      <c r="AA28" s="201"/>
      <c r="AB28" s="201"/>
      <c r="AC28" s="201"/>
      <c r="AD28" s="201"/>
      <c r="AE28" s="201"/>
      <c r="AK28" s="201" t="s">
        <v>37</v>
      </c>
      <c r="AL28" s="201"/>
      <c r="AM28" s="201"/>
      <c r="AN28" s="201"/>
      <c r="AO28" s="201"/>
      <c r="AR28" s="28"/>
      <c r="BE28" s="204"/>
    </row>
    <row r="29" spans="2:71" s="2" customFormat="1" ht="14.45" customHeight="1">
      <c r="B29" s="32"/>
      <c r="D29" s="23" t="s">
        <v>38</v>
      </c>
      <c r="F29" s="23" t="s">
        <v>39</v>
      </c>
      <c r="L29" s="202">
        <v>0.2</v>
      </c>
      <c r="M29" s="182"/>
      <c r="N29" s="182"/>
      <c r="O29" s="182"/>
      <c r="P29" s="182"/>
      <c r="W29" s="181">
        <f>ROUND(AZ94, 2)</f>
        <v>0</v>
      </c>
      <c r="X29" s="182"/>
      <c r="Y29" s="182"/>
      <c r="Z29" s="182"/>
      <c r="AA29" s="182"/>
      <c r="AB29" s="182"/>
      <c r="AC29" s="182"/>
      <c r="AD29" s="182"/>
      <c r="AE29" s="182"/>
      <c r="AK29" s="181">
        <f>ROUND(AV94, 2)</f>
        <v>0</v>
      </c>
      <c r="AL29" s="182"/>
      <c r="AM29" s="182"/>
      <c r="AN29" s="182"/>
      <c r="AO29" s="182"/>
      <c r="AR29" s="32"/>
      <c r="BE29" s="205"/>
    </row>
    <row r="30" spans="2:71" s="2" customFormat="1" ht="14.45" customHeight="1">
      <c r="B30" s="32"/>
      <c r="F30" s="23" t="s">
        <v>40</v>
      </c>
      <c r="L30" s="202">
        <v>0.2</v>
      </c>
      <c r="M30" s="182"/>
      <c r="N30" s="182"/>
      <c r="O30" s="182"/>
      <c r="P30" s="182"/>
      <c r="W30" s="181">
        <f>ROUND(BA94, 2)</f>
        <v>0</v>
      </c>
      <c r="X30" s="182"/>
      <c r="Y30" s="182"/>
      <c r="Z30" s="182"/>
      <c r="AA30" s="182"/>
      <c r="AB30" s="182"/>
      <c r="AC30" s="182"/>
      <c r="AD30" s="182"/>
      <c r="AE30" s="182"/>
      <c r="AK30" s="181">
        <f>ROUND(AW94, 2)</f>
        <v>0</v>
      </c>
      <c r="AL30" s="182"/>
      <c r="AM30" s="182"/>
      <c r="AN30" s="182"/>
      <c r="AO30" s="182"/>
      <c r="AR30" s="32"/>
      <c r="BE30" s="205"/>
    </row>
    <row r="31" spans="2:71" s="2" customFormat="1" ht="14.45" hidden="1" customHeight="1">
      <c r="B31" s="32"/>
      <c r="F31" s="23" t="s">
        <v>41</v>
      </c>
      <c r="L31" s="202">
        <v>0.2</v>
      </c>
      <c r="M31" s="182"/>
      <c r="N31" s="182"/>
      <c r="O31" s="182"/>
      <c r="P31" s="182"/>
      <c r="W31" s="181">
        <f>ROUND(BB94, 2)</f>
        <v>0</v>
      </c>
      <c r="X31" s="182"/>
      <c r="Y31" s="182"/>
      <c r="Z31" s="182"/>
      <c r="AA31" s="182"/>
      <c r="AB31" s="182"/>
      <c r="AC31" s="182"/>
      <c r="AD31" s="182"/>
      <c r="AE31" s="182"/>
      <c r="AK31" s="181">
        <v>0</v>
      </c>
      <c r="AL31" s="182"/>
      <c r="AM31" s="182"/>
      <c r="AN31" s="182"/>
      <c r="AO31" s="182"/>
      <c r="AR31" s="32"/>
      <c r="BE31" s="205"/>
    </row>
    <row r="32" spans="2:71" s="2" customFormat="1" ht="14.45" hidden="1" customHeight="1">
      <c r="B32" s="32"/>
      <c r="F32" s="23" t="s">
        <v>42</v>
      </c>
      <c r="L32" s="202">
        <v>0.2</v>
      </c>
      <c r="M32" s="182"/>
      <c r="N32" s="182"/>
      <c r="O32" s="182"/>
      <c r="P32" s="182"/>
      <c r="W32" s="181">
        <f>ROUND(BC94, 2)</f>
        <v>0</v>
      </c>
      <c r="X32" s="182"/>
      <c r="Y32" s="182"/>
      <c r="Z32" s="182"/>
      <c r="AA32" s="182"/>
      <c r="AB32" s="182"/>
      <c r="AC32" s="182"/>
      <c r="AD32" s="182"/>
      <c r="AE32" s="182"/>
      <c r="AK32" s="181">
        <v>0</v>
      </c>
      <c r="AL32" s="182"/>
      <c r="AM32" s="182"/>
      <c r="AN32" s="182"/>
      <c r="AO32" s="182"/>
      <c r="AR32" s="32"/>
      <c r="BE32" s="205"/>
    </row>
    <row r="33" spans="2:57" s="2" customFormat="1" ht="14.45" hidden="1" customHeight="1">
      <c r="B33" s="32"/>
      <c r="F33" s="23" t="s">
        <v>43</v>
      </c>
      <c r="L33" s="202">
        <v>0</v>
      </c>
      <c r="M33" s="182"/>
      <c r="N33" s="182"/>
      <c r="O33" s="182"/>
      <c r="P33" s="182"/>
      <c r="W33" s="181">
        <f>ROUND(BD94, 2)</f>
        <v>0</v>
      </c>
      <c r="X33" s="182"/>
      <c r="Y33" s="182"/>
      <c r="Z33" s="182"/>
      <c r="AA33" s="182"/>
      <c r="AB33" s="182"/>
      <c r="AC33" s="182"/>
      <c r="AD33" s="182"/>
      <c r="AE33" s="182"/>
      <c r="AK33" s="181">
        <v>0</v>
      </c>
      <c r="AL33" s="182"/>
      <c r="AM33" s="182"/>
      <c r="AN33" s="182"/>
      <c r="AO33" s="182"/>
      <c r="AR33" s="32"/>
      <c r="BE33" s="205"/>
    </row>
    <row r="34" spans="2:57" s="1" customFormat="1" ht="6.95" customHeight="1">
      <c r="B34" s="28"/>
      <c r="AR34" s="28"/>
      <c r="BE34" s="204"/>
    </row>
    <row r="35" spans="2:57" s="1" customFormat="1" ht="25.9" customHeight="1">
      <c r="B35" s="28"/>
      <c r="C35" s="33"/>
      <c r="D35" s="34" t="s">
        <v>44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6" t="s">
        <v>45</v>
      </c>
      <c r="U35" s="35"/>
      <c r="V35" s="35"/>
      <c r="W35" s="35"/>
      <c r="X35" s="212" t="s">
        <v>46</v>
      </c>
      <c r="Y35" s="213"/>
      <c r="Z35" s="213"/>
      <c r="AA35" s="213"/>
      <c r="AB35" s="213"/>
      <c r="AC35" s="35"/>
      <c r="AD35" s="35"/>
      <c r="AE35" s="35"/>
      <c r="AF35" s="35"/>
      <c r="AG35" s="35"/>
      <c r="AH35" s="35"/>
      <c r="AI35" s="35"/>
      <c r="AJ35" s="35"/>
      <c r="AK35" s="214">
        <f>SUM(AK26:AK33)</f>
        <v>0</v>
      </c>
      <c r="AL35" s="213"/>
      <c r="AM35" s="213"/>
      <c r="AN35" s="213"/>
      <c r="AO35" s="215"/>
      <c r="AP35" s="33"/>
      <c r="AQ35" s="33"/>
      <c r="AR35" s="28"/>
    </row>
    <row r="36" spans="2:57" s="1" customFormat="1" ht="6.95" customHeight="1">
      <c r="B36" s="28"/>
      <c r="AR36" s="28"/>
    </row>
    <row r="37" spans="2:57" s="1" customFormat="1" ht="14.45" customHeight="1">
      <c r="B37" s="28"/>
      <c r="AR37" s="28"/>
    </row>
    <row r="38" spans="2:57" ht="14.45" customHeight="1">
      <c r="B38" s="16"/>
      <c r="AR38" s="16"/>
    </row>
    <row r="39" spans="2:57" ht="14.45" customHeight="1">
      <c r="B39" s="16"/>
      <c r="AR39" s="16"/>
    </row>
    <row r="40" spans="2:57" ht="14.45" customHeight="1">
      <c r="B40" s="16"/>
      <c r="AR40" s="16"/>
    </row>
    <row r="41" spans="2:57" ht="14.45" customHeight="1">
      <c r="B41" s="16"/>
      <c r="AR41" s="16"/>
    </row>
    <row r="42" spans="2:57" ht="14.45" customHeight="1">
      <c r="B42" s="16"/>
      <c r="AR42" s="16"/>
    </row>
    <row r="43" spans="2:57" ht="14.45" customHeight="1">
      <c r="B43" s="16"/>
      <c r="AR43" s="16"/>
    </row>
    <row r="44" spans="2:57" ht="14.45" customHeight="1">
      <c r="B44" s="16"/>
      <c r="AR44" s="16"/>
    </row>
    <row r="45" spans="2:57" ht="14.45" customHeight="1">
      <c r="B45" s="16"/>
      <c r="AR45" s="16"/>
    </row>
    <row r="46" spans="2:57" ht="14.45" customHeight="1">
      <c r="B46" s="16"/>
      <c r="AR46" s="16"/>
    </row>
    <row r="47" spans="2:57" ht="14.45" customHeight="1">
      <c r="B47" s="16"/>
      <c r="AR47" s="16"/>
    </row>
    <row r="48" spans="2:57" ht="14.45" customHeight="1">
      <c r="B48" s="16"/>
      <c r="AR48" s="16"/>
    </row>
    <row r="49" spans="2:44" s="1" customFormat="1" ht="14.45" customHeight="1">
      <c r="B49" s="28"/>
      <c r="D49" s="37" t="s">
        <v>47</v>
      </c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7" t="s">
        <v>48</v>
      </c>
      <c r="AI49" s="38"/>
      <c r="AJ49" s="38"/>
      <c r="AK49" s="38"/>
      <c r="AL49" s="38"/>
      <c r="AM49" s="38"/>
      <c r="AN49" s="38"/>
      <c r="AO49" s="38"/>
      <c r="AR49" s="28"/>
    </row>
    <row r="50" spans="2:44">
      <c r="B50" s="16"/>
      <c r="AR50" s="16"/>
    </row>
    <row r="51" spans="2:44">
      <c r="B51" s="16"/>
      <c r="AR51" s="16"/>
    </row>
    <row r="52" spans="2:44">
      <c r="B52" s="16"/>
      <c r="AR52" s="16"/>
    </row>
    <row r="53" spans="2:44">
      <c r="B53" s="16"/>
      <c r="AR53" s="16"/>
    </row>
    <row r="54" spans="2:44">
      <c r="B54" s="16"/>
      <c r="AR54" s="16"/>
    </row>
    <row r="55" spans="2:44">
      <c r="B55" s="16"/>
      <c r="AR55" s="16"/>
    </row>
    <row r="56" spans="2:44">
      <c r="B56" s="16"/>
      <c r="AR56" s="16"/>
    </row>
    <row r="57" spans="2:44">
      <c r="B57" s="16"/>
      <c r="AR57" s="16"/>
    </row>
    <row r="58" spans="2:44">
      <c r="B58" s="16"/>
      <c r="AR58" s="16"/>
    </row>
    <row r="59" spans="2:44">
      <c r="B59" s="16"/>
      <c r="AR59" s="16"/>
    </row>
    <row r="60" spans="2:44" s="1" customFormat="1" ht="12.75">
      <c r="B60" s="28"/>
      <c r="D60" s="39" t="s">
        <v>49</v>
      </c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9" t="s">
        <v>50</v>
      </c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9" t="s">
        <v>49</v>
      </c>
      <c r="AI60" s="30"/>
      <c r="AJ60" s="30"/>
      <c r="AK60" s="30"/>
      <c r="AL60" s="30"/>
      <c r="AM60" s="39" t="s">
        <v>50</v>
      </c>
      <c r="AN60" s="30"/>
      <c r="AO60" s="30"/>
      <c r="AR60" s="28"/>
    </row>
    <row r="61" spans="2:44">
      <c r="B61" s="16"/>
      <c r="AR61" s="16"/>
    </row>
    <row r="62" spans="2:44">
      <c r="B62" s="16"/>
      <c r="AR62" s="16"/>
    </row>
    <row r="63" spans="2:44">
      <c r="B63" s="16"/>
      <c r="AR63" s="16"/>
    </row>
    <row r="64" spans="2:44" s="1" customFormat="1" ht="12.75">
      <c r="B64" s="28"/>
      <c r="D64" s="37" t="s">
        <v>51</v>
      </c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7" t="s">
        <v>52</v>
      </c>
      <c r="AI64" s="38"/>
      <c r="AJ64" s="38"/>
      <c r="AK64" s="38"/>
      <c r="AL64" s="38"/>
      <c r="AM64" s="38"/>
      <c r="AN64" s="38"/>
      <c r="AO64" s="38"/>
      <c r="AR64" s="28"/>
    </row>
    <row r="65" spans="2:44">
      <c r="B65" s="16"/>
      <c r="AR65" s="16"/>
    </row>
    <row r="66" spans="2:44">
      <c r="B66" s="16"/>
      <c r="AR66" s="16"/>
    </row>
    <row r="67" spans="2:44">
      <c r="B67" s="16"/>
      <c r="AR67" s="16"/>
    </row>
    <row r="68" spans="2:44">
      <c r="B68" s="16"/>
      <c r="AR68" s="16"/>
    </row>
    <row r="69" spans="2:44">
      <c r="B69" s="16"/>
      <c r="AR69" s="16"/>
    </row>
    <row r="70" spans="2:44">
      <c r="B70" s="16"/>
      <c r="AR70" s="16"/>
    </row>
    <row r="71" spans="2:44">
      <c r="B71" s="16"/>
      <c r="AR71" s="16"/>
    </row>
    <row r="72" spans="2:44">
      <c r="B72" s="16"/>
      <c r="AR72" s="16"/>
    </row>
    <row r="73" spans="2:44">
      <c r="B73" s="16"/>
      <c r="AR73" s="16"/>
    </row>
    <row r="74" spans="2:44">
      <c r="B74" s="16"/>
      <c r="AR74" s="16"/>
    </row>
    <row r="75" spans="2:44" s="1" customFormat="1" ht="12.75">
      <c r="B75" s="28"/>
      <c r="D75" s="39" t="s">
        <v>49</v>
      </c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9" t="s">
        <v>50</v>
      </c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9" t="s">
        <v>49</v>
      </c>
      <c r="AI75" s="30"/>
      <c r="AJ75" s="30"/>
      <c r="AK75" s="30"/>
      <c r="AL75" s="30"/>
      <c r="AM75" s="39" t="s">
        <v>50</v>
      </c>
      <c r="AN75" s="30"/>
      <c r="AO75" s="30"/>
      <c r="AR75" s="28"/>
    </row>
    <row r="76" spans="2:44" s="1" customFormat="1">
      <c r="B76" s="28"/>
      <c r="AR76" s="28"/>
    </row>
    <row r="77" spans="2:44" s="1" customFormat="1" ht="6.95" customHeight="1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28"/>
    </row>
    <row r="81" spans="1:91" s="1" customFormat="1" ht="6.95" customHeight="1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28"/>
    </row>
    <row r="82" spans="1:91" s="1" customFormat="1" ht="24.95" customHeight="1">
      <c r="B82" s="28"/>
      <c r="C82" s="17" t="s">
        <v>53</v>
      </c>
      <c r="AR82" s="28"/>
    </row>
    <row r="83" spans="1:91" s="1" customFormat="1" ht="6.95" customHeight="1">
      <c r="B83" s="28"/>
      <c r="AR83" s="28"/>
    </row>
    <row r="84" spans="1:91" s="3" customFormat="1" ht="12" customHeight="1">
      <c r="B84" s="44"/>
      <c r="C84" s="23" t="s">
        <v>11</v>
      </c>
      <c r="L84" s="3" t="str">
        <f>K5</f>
        <v>2019-08</v>
      </c>
      <c r="AR84" s="44"/>
    </row>
    <row r="85" spans="1:91" s="4" customFormat="1" ht="36.950000000000003" customHeight="1">
      <c r="B85" s="45"/>
      <c r="C85" s="46" t="s">
        <v>14</v>
      </c>
      <c r="L85" s="193" t="str">
        <f>K6</f>
        <v>HOKEJBALOVÉ IHRISKO</v>
      </c>
      <c r="M85" s="194"/>
      <c r="N85" s="194"/>
      <c r="O85" s="194"/>
      <c r="P85" s="194"/>
      <c r="Q85" s="194"/>
      <c r="R85" s="194"/>
      <c r="S85" s="194"/>
      <c r="T85" s="194"/>
      <c r="U85" s="194"/>
      <c r="V85" s="194"/>
      <c r="W85" s="194"/>
      <c r="X85" s="194"/>
      <c r="Y85" s="194"/>
      <c r="Z85" s="194"/>
      <c r="AA85" s="194"/>
      <c r="AB85" s="194"/>
      <c r="AC85" s="194"/>
      <c r="AD85" s="194"/>
      <c r="AE85" s="194"/>
      <c r="AF85" s="194"/>
      <c r="AG85" s="194"/>
      <c r="AH85" s="194"/>
      <c r="AI85" s="194"/>
      <c r="AJ85" s="194"/>
      <c r="AK85" s="194"/>
      <c r="AL85" s="194"/>
      <c r="AM85" s="194"/>
      <c r="AN85" s="194"/>
      <c r="AO85" s="194"/>
      <c r="AR85" s="45"/>
    </row>
    <row r="86" spans="1:91" s="1" customFormat="1" ht="6.95" customHeight="1">
      <c r="B86" s="28"/>
      <c r="AR86" s="28"/>
    </row>
    <row r="87" spans="1:91" s="1" customFormat="1" ht="12" customHeight="1">
      <c r="B87" s="28"/>
      <c r="C87" s="23" t="s">
        <v>18</v>
      </c>
      <c r="L87" s="47" t="str">
        <f>IF(K8="","",K8)</f>
        <v>TREBIŠOV</v>
      </c>
      <c r="AI87" s="23" t="s">
        <v>20</v>
      </c>
      <c r="AM87" s="195" t="str">
        <f>IF(AN8= "","",AN8)</f>
        <v>Vyplň údaj</v>
      </c>
      <c r="AN87" s="195"/>
      <c r="AR87" s="28"/>
    </row>
    <row r="88" spans="1:91" s="1" customFormat="1" ht="6.95" customHeight="1">
      <c r="B88" s="28"/>
      <c r="AR88" s="28"/>
    </row>
    <row r="89" spans="1:91" s="1" customFormat="1" ht="15.2" customHeight="1">
      <c r="B89" s="28"/>
      <c r="C89" s="23" t="s">
        <v>21</v>
      </c>
      <c r="L89" s="3" t="str">
        <f>IF(E11= "","",E11)</f>
        <v>MESTO TREBIŠOV</v>
      </c>
      <c r="AI89" s="23" t="s">
        <v>27</v>
      </c>
      <c r="AM89" s="191" t="str">
        <f>IF(E17="","",E17)</f>
        <v>APRO s.r.o. TREBIŠOV</v>
      </c>
      <c r="AN89" s="192"/>
      <c r="AO89" s="192"/>
      <c r="AP89" s="192"/>
      <c r="AR89" s="28"/>
      <c r="AS89" s="187" t="s">
        <v>54</v>
      </c>
      <c r="AT89" s="188"/>
      <c r="AU89" s="49"/>
      <c r="AV89" s="49"/>
      <c r="AW89" s="49"/>
      <c r="AX89" s="49"/>
      <c r="AY89" s="49"/>
      <c r="AZ89" s="49"/>
      <c r="BA89" s="49"/>
      <c r="BB89" s="49"/>
      <c r="BC89" s="49"/>
      <c r="BD89" s="50"/>
    </row>
    <row r="90" spans="1:91" s="1" customFormat="1" ht="15.2" customHeight="1">
      <c r="B90" s="28"/>
      <c r="C90" s="23" t="s">
        <v>25</v>
      </c>
      <c r="L90" s="3" t="str">
        <f>IF(E14= "Vyplň údaj","",E14)</f>
        <v/>
      </c>
      <c r="AI90" s="23" t="s">
        <v>31</v>
      </c>
      <c r="AM90" s="191" t="str">
        <f>IF(E20="","",E20)</f>
        <v xml:space="preserve"> </v>
      </c>
      <c r="AN90" s="192"/>
      <c r="AO90" s="192"/>
      <c r="AP90" s="192"/>
      <c r="AR90" s="28"/>
      <c r="AS90" s="189"/>
      <c r="AT90" s="190"/>
      <c r="AU90" s="51"/>
      <c r="AV90" s="51"/>
      <c r="AW90" s="51"/>
      <c r="AX90" s="51"/>
      <c r="AY90" s="51"/>
      <c r="AZ90" s="51"/>
      <c r="BA90" s="51"/>
      <c r="BB90" s="51"/>
      <c r="BC90" s="51"/>
      <c r="BD90" s="52"/>
    </row>
    <row r="91" spans="1:91" s="1" customFormat="1" ht="10.9" customHeight="1">
      <c r="B91" s="28"/>
      <c r="AR91" s="28"/>
      <c r="AS91" s="189"/>
      <c r="AT91" s="190"/>
      <c r="AU91" s="51"/>
      <c r="AV91" s="51"/>
      <c r="AW91" s="51"/>
      <c r="AX91" s="51"/>
      <c r="AY91" s="51"/>
      <c r="AZ91" s="51"/>
      <c r="BA91" s="51"/>
      <c r="BB91" s="51"/>
      <c r="BC91" s="51"/>
      <c r="BD91" s="52"/>
    </row>
    <row r="92" spans="1:91" s="1" customFormat="1" ht="29.25" customHeight="1">
      <c r="B92" s="28"/>
      <c r="C92" s="221" t="s">
        <v>55</v>
      </c>
      <c r="D92" s="209"/>
      <c r="E92" s="209"/>
      <c r="F92" s="209"/>
      <c r="G92" s="209"/>
      <c r="H92" s="53"/>
      <c r="I92" s="208" t="s">
        <v>56</v>
      </c>
      <c r="J92" s="209"/>
      <c r="K92" s="209"/>
      <c r="L92" s="209"/>
      <c r="M92" s="209"/>
      <c r="N92" s="209"/>
      <c r="O92" s="209"/>
      <c r="P92" s="209"/>
      <c r="Q92" s="209"/>
      <c r="R92" s="209"/>
      <c r="S92" s="209"/>
      <c r="T92" s="209"/>
      <c r="U92" s="209"/>
      <c r="V92" s="209"/>
      <c r="W92" s="209"/>
      <c r="X92" s="209"/>
      <c r="Y92" s="209"/>
      <c r="Z92" s="209"/>
      <c r="AA92" s="209"/>
      <c r="AB92" s="209"/>
      <c r="AC92" s="209"/>
      <c r="AD92" s="209"/>
      <c r="AE92" s="209"/>
      <c r="AF92" s="209"/>
      <c r="AG92" s="211" t="s">
        <v>57</v>
      </c>
      <c r="AH92" s="209"/>
      <c r="AI92" s="209"/>
      <c r="AJ92" s="209"/>
      <c r="AK92" s="209"/>
      <c r="AL92" s="209"/>
      <c r="AM92" s="209"/>
      <c r="AN92" s="208" t="s">
        <v>58</v>
      </c>
      <c r="AO92" s="209"/>
      <c r="AP92" s="210"/>
      <c r="AQ92" s="54" t="s">
        <v>59</v>
      </c>
      <c r="AR92" s="28"/>
      <c r="AS92" s="55" t="s">
        <v>60</v>
      </c>
      <c r="AT92" s="56" t="s">
        <v>61</v>
      </c>
      <c r="AU92" s="56" t="s">
        <v>62</v>
      </c>
      <c r="AV92" s="56" t="s">
        <v>63</v>
      </c>
      <c r="AW92" s="56" t="s">
        <v>64</v>
      </c>
      <c r="AX92" s="56" t="s">
        <v>65</v>
      </c>
      <c r="AY92" s="56" t="s">
        <v>66</v>
      </c>
      <c r="AZ92" s="56" t="s">
        <v>67</v>
      </c>
      <c r="BA92" s="56" t="s">
        <v>68</v>
      </c>
      <c r="BB92" s="56" t="s">
        <v>69</v>
      </c>
      <c r="BC92" s="56" t="s">
        <v>70</v>
      </c>
      <c r="BD92" s="57" t="s">
        <v>71</v>
      </c>
    </row>
    <row r="93" spans="1:91" s="1" customFormat="1" ht="10.9" customHeight="1">
      <c r="B93" s="28"/>
      <c r="AR93" s="28"/>
      <c r="AS93" s="58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50"/>
    </row>
    <row r="94" spans="1:91" s="5" customFormat="1" ht="32.450000000000003" customHeight="1">
      <c r="B94" s="59"/>
      <c r="C94" s="60" t="s">
        <v>72</v>
      </c>
      <c r="D94" s="61"/>
      <c r="E94" s="61"/>
      <c r="F94" s="61"/>
      <c r="G94" s="61"/>
      <c r="H94" s="61"/>
      <c r="I94" s="61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  <c r="AA94" s="61"/>
      <c r="AB94" s="61"/>
      <c r="AC94" s="61"/>
      <c r="AD94" s="61"/>
      <c r="AE94" s="61"/>
      <c r="AF94" s="61"/>
      <c r="AG94" s="219">
        <f>ROUND(AG95+AG98,2)</f>
        <v>0</v>
      </c>
      <c r="AH94" s="219"/>
      <c r="AI94" s="219"/>
      <c r="AJ94" s="219"/>
      <c r="AK94" s="219"/>
      <c r="AL94" s="219"/>
      <c r="AM94" s="219"/>
      <c r="AN94" s="220">
        <f t="shared" ref="AN94:AN100" si="0">SUM(AG94,AT94)</f>
        <v>0</v>
      </c>
      <c r="AO94" s="220"/>
      <c r="AP94" s="220"/>
      <c r="AQ94" s="63" t="s">
        <v>1</v>
      </c>
      <c r="AR94" s="59"/>
      <c r="AS94" s="64">
        <f>ROUND(AS95+AS98,2)</f>
        <v>0</v>
      </c>
      <c r="AT94" s="65">
        <f t="shared" ref="AT94:AT100" si="1">ROUND(SUM(AV94:AW94),2)</f>
        <v>0</v>
      </c>
      <c r="AU94" s="66">
        <f>ROUND(AU95+AU98,5)</f>
        <v>0</v>
      </c>
      <c r="AV94" s="65">
        <f>ROUND(AZ94*L29,2)</f>
        <v>0</v>
      </c>
      <c r="AW94" s="65">
        <f>ROUND(BA94*L30,2)</f>
        <v>0</v>
      </c>
      <c r="AX94" s="65">
        <f>ROUND(BB94*L29,2)</f>
        <v>0</v>
      </c>
      <c r="AY94" s="65">
        <f>ROUND(BC94*L30,2)</f>
        <v>0</v>
      </c>
      <c r="AZ94" s="65">
        <f>ROUND(AZ95+AZ98,2)</f>
        <v>0</v>
      </c>
      <c r="BA94" s="65">
        <f>ROUND(BA95+BA98,2)</f>
        <v>0</v>
      </c>
      <c r="BB94" s="65">
        <f>ROUND(BB95+BB98,2)</f>
        <v>0</v>
      </c>
      <c r="BC94" s="65">
        <f>ROUND(BC95+BC98,2)</f>
        <v>0</v>
      </c>
      <c r="BD94" s="67">
        <f>ROUND(BD95+BD98,2)</f>
        <v>0</v>
      </c>
      <c r="BS94" s="68" t="s">
        <v>73</v>
      </c>
      <c r="BT94" s="68" t="s">
        <v>74</v>
      </c>
      <c r="BU94" s="69" t="s">
        <v>75</v>
      </c>
      <c r="BV94" s="68" t="s">
        <v>76</v>
      </c>
      <c r="BW94" s="68" t="s">
        <v>4</v>
      </c>
      <c r="BX94" s="68" t="s">
        <v>77</v>
      </c>
      <c r="CL94" s="68" t="s">
        <v>1</v>
      </c>
    </row>
    <row r="95" spans="1:91" s="6" customFormat="1" ht="16.5" customHeight="1">
      <c r="B95" s="70"/>
      <c r="C95" s="71"/>
      <c r="D95" s="222" t="s">
        <v>78</v>
      </c>
      <c r="E95" s="222"/>
      <c r="F95" s="222"/>
      <c r="G95" s="222"/>
      <c r="H95" s="222"/>
      <c r="I95" s="72"/>
      <c r="J95" s="222" t="s">
        <v>79</v>
      </c>
      <c r="K95" s="222"/>
      <c r="L95" s="222"/>
      <c r="M95" s="222"/>
      <c r="N95" s="222"/>
      <c r="O95" s="222"/>
      <c r="P95" s="222"/>
      <c r="Q95" s="222"/>
      <c r="R95" s="222"/>
      <c r="S95" s="222"/>
      <c r="T95" s="222"/>
      <c r="U95" s="222"/>
      <c r="V95" s="222"/>
      <c r="W95" s="222"/>
      <c r="X95" s="222"/>
      <c r="Y95" s="222"/>
      <c r="Z95" s="222"/>
      <c r="AA95" s="222"/>
      <c r="AB95" s="222"/>
      <c r="AC95" s="222"/>
      <c r="AD95" s="222"/>
      <c r="AE95" s="222"/>
      <c r="AF95" s="222"/>
      <c r="AG95" s="218">
        <f>ROUND(SUM(AG96:AG97),2)</f>
        <v>0</v>
      </c>
      <c r="AH95" s="217"/>
      <c r="AI95" s="217"/>
      <c r="AJ95" s="217"/>
      <c r="AK95" s="217"/>
      <c r="AL95" s="217"/>
      <c r="AM95" s="217"/>
      <c r="AN95" s="216">
        <f t="shared" si="0"/>
        <v>0</v>
      </c>
      <c r="AO95" s="217"/>
      <c r="AP95" s="217"/>
      <c r="AQ95" s="73" t="s">
        <v>80</v>
      </c>
      <c r="AR95" s="70"/>
      <c r="AS95" s="74">
        <f>ROUND(SUM(AS96:AS97),2)</f>
        <v>0</v>
      </c>
      <c r="AT95" s="75">
        <f t="shared" si="1"/>
        <v>0</v>
      </c>
      <c r="AU95" s="76">
        <f>ROUND(SUM(AU96:AU97),5)</f>
        <v>0</v>
      </c>
      <c r="AV95" s="75">
        <f>ROUND(AZ95*L29,2)</f>
        <v>0</v>
      </c>
      <c r="AW95" s="75">
        <f>ROUND(BA95*L30,2)</f>
        <v>0</v>
      </c>
      <c r="AX95" s="75">
        <f>ROUND(BB95*L29,2)</f>
        <v>0</v>
      </c>
      <c r="AY95" s="75">
        <f>ROUND(BC95*L30,2)</f>
        <v>0</v>
      </c>
      <c r="AZ95" s="75">
        <f>ROUND(SUM(AZ96:AZ97),2)</f>
        <v>0</v>
      </c>
      <c r="BA95" s="75">
        <f>ROUND(SUM(BA96:BA97),2)</f>
        <v>0</v>
      </c>
      <c r="BB95" s="75">
        <f>ROUND(SUM(BB96:BB97),2)</f>
        <v>0</v>
      </c>
      <c r="BC95" s="75">
        <f>ROUND(SUM(BC96:BC97),2)</f>
        <v>0</v>
      </c>
      <c r="BD95" s="77">
        <f>ROUND(SUM(BD96:BD97),2)</f>
        <v>0</v>
      </c>
      <c r="BS95" s="78" t="s">
        <v>73</v>
      </c>
      <c r="BT95" s="78" t="s">
        <v>81</v>
      </c>
      <c r="BU95" s="78" t="s">
        <v>75</v>
      </c>
      <c r="BV95" s="78" t="s">
        <v>76</v>
      </c>
      <c r="BW95" s="78" t="s">
        <v>82</v>
      </c>
      <c r="BX95" s="78" t="s">
        <v>4</v>
      </c>
      <c r="CL95" s="78" t="s">
        <v>1</v>
      </c>
      <c r="CM95" s="78" t="s">
        <v>74</v>
      </c>
    </row>
    <row r="96" spans="1:91" s="3" customFormat="1" ht="25.5" customHeight="1">
      <c r="A96" s="79" t="s">
        <v>83</v>
      </c>
      <c r="B96" s="44"/>
      <c r="C96" s="9"/>
      <c r="D96" s="9"/>
      <c r="E96" s="223" t="s">
        <v>84</v>
      </c>
      <c r="F96" s="223"/>
      <c r="G96" s="223"/>
      <c r="H96" s="223"/>
      <c r="I96" s="223"/>
      <c r="J96" s="9"/>
      <c r="K96" s="223" t="s">
        <v>85</v>
      </c>
      <c r="L96" s="223"/>
      <c r="M96" s="223"/>
      <c r="N96" s="223"/>
      <c r="O96" s="223"/>
      <c r="P96" s="223"/>
      <c r="Q96" s="223"/>
      <c r="R96" s="223"/>
      <c r="S96" s="223"/>
      <c r="T96" s="223"/>
      <c r="U96" s="223"/>
      <c r="V96" s="223"/>
      <c r="W96" s="223"/>
      <c r="X96" s="223"/>
      <c r="Y96" s="223"/>
      <c r="Z96" s="223"/>
      <c r="AA96" s="223"/>
      <c r="AB96" s="223"/>
      <c r="AC96" s="223"/>
      <c r="AD96" s="223"/>
      <c r="AE96" s="223"/>
      <c r="AF96" s="223"/>
      <c r="AG96" s="206">
        <f>'01.1 - HOKEJBALOVÉ IHRISK...'!J32</f>
        <v>0</v>
      </c>
      <c r="AH96" s="207"/>
      <c r="AI96" s="207"/>
      <c r="AJ96" s="207"/>
      <c r="AK96" s="207"/>
      <c r="AL96" s="207"/>
      <c r="AM96" s="207"/>
      <c r="AN96" s="206">
        <f t="shared" si="0"/>
        <v>0</v>
      </c>
      <c r="AO96" s="207"/>
      <c r="AP96" s="207"/>
      <c r="AQ96" s="80" t="s">
        <v>86</v>
      </c>
      <c r="AR96" s="44"/>
      <c r="AS96" s="81">
        <v>0</v>
      </c>
      <c r="AT96" s="82">
        <f t="shared" si="1"/>
        <v>0</v>
      </c>
      <c r="AU96" s="83">
        <f>'01.1 - HOKEJBALOVÉ IHRISK...'!P131</f>
        <v>0</v>
      </c>
      <c r="AV96" s="82">
        <f>'01.1 - HOKEJBALOVÉ IHRISK...'!J35</f>
        <v>0</v>
      </c>
      <c r="AW96" s="82">
        <f>'01.1 - HOKEJBALOVÉ IHRISK...'!J36</f>
        <v>0</v>
      </c>
      <c r="AX96" s="82">
        <f>'01.1 - HOKEJBALOVÉ IHRISK...'!J37</f>
        <v>0</v>
      </c>
      <c r="AY96" s="82">
        <f>'01.1 - HOKEJBALOVÉ IHRISK...'!J38</f>
        <v>0</v>
      </c>
      <c r="AZ96" s="82">
        <f>'01.1 - HOKEJBALOVÉ IHRISK...'!F35</f>
        <v>0</v>
      </c>
      <c r="BA96" s="82">
        <f>'01.1 - HOKEJBALOVÉ IHRISK...'!F36</f>
        <v>0</v>
      </c>
      <c r="BB96" s="82">
        <f>'01.1 - HOKEJBALOVÉ IHRISK...'!F37</f>
        <v>0</v>
      </c>
      <c r="BC96" s="82">
        <f>'01.1 - HOKEJBALOVÉ IHRISK...'!F38</f>
        <v>0</v>
      </c>
      <c r="BD96" s="84">
        <f>'01.1 - HOKEJBALOVÉ IHRISK...'!F39</f>
        <v>0</v>
      </c>
      <c r="BT96" s="21" t="s">
        <v>87</v>
      </c>
      <c r="BV96" s="21" t="s">
        <v>76</v>
      </c>
      <c r="BW96" s="21" t="s">
        <v>88</v>
      </c>
      <c r="BX96" s="21" t="s">
        <v>82</v>
      </c>
      <c r="CL96" s="21" t="s">
        <v>1</v>
      </c>
    </row>
    <row r="97" spans="1:91" s="3" customFormat="1" ht="16.5" customHeight="1">
      <c r="A97" s="79" t="s">
        <v>83</v>
      </c>
      <c r="B97" s="44"/>
      <c r="C97" s="9"/>
      <c r="D97" s="9"/>
      <c r="E97" s="223" t="s">
        <v>89</v>
      </c>
      <c r="F97" s="223"/>
      <c r="G97" s="223"/>
      <c r="H97" s="223"/>
      <c r="I97" s="223"/>
      <c r="J97" s="9"/>
      <c r="K97" s="223" t="s">
        <v>90</v>
      </c>
      <c r="L97" s="223"/>
      <c r="M97" s="223"/>
      <c r="N97" s="223"/>
      <c r="O97" s="223"/>
      <c r="P97" s="223"/>
      <c r="Q97" s="223"/>
      <c r="R97" s="223"/>
      <c r="S97" s="223"/>
      <c r="T97" s="223"/>
      <c r="U97" s="223"/>
      <c r="V97" s="223"/>
      <c r="W97" s="223"/>
      <c r="X97" s="223"/>
      <c r="Y97" s="223"/>
      <c r="Z97" s="223"/>
      <c r="AA97" s="223"/>
      <c r="AB97" s="223"/>
      <c r="AC97" s="223"/>
      <c r="AD97" s="223"/>
      <c r="AE97" s="223"/>
      <c r="AF97" s="223"/>
      <c r="AG97" s="206">
        <f>'01.2 - OPLOTENIE + ZELEŇ'!J32</f>
        <v>0</v>
      </c>
      <c r="AH97" s="207"/>
      <c r="AI97" s="207"/>
      <c r="AJ97" s="207"/>
      <c r="AK97" s="207"/>
      <c r="AL97" s="207"/>
      <c r="AM97" s="207"/>
      <c r="AN97" s="206">
        <f t="shared" si="0"/>
        <v>0</v>
      </c>
      <c r="AO97" s="207"/>
      <c r="AP97" s="207"/>
      <c r="AQ97" s="80" t="s">
        <v>86</v>
      </c>
      <c r="AR97" s="44"/>
      <c r="AS97" s="81">
        <v>0</v>
      </c>
      <c r="AT97" s="82">
        <f t="shared" si="1"/>
        <v>0</v>
      </c>
      <c r="AU97" s="83">
        <f>'01.2 - OPLOTENIE + ZELEŇ'!P130</f>
        <v>0</v>
      </c>
      <c r="AV97" s="82">
        <f>'01.2 - OPLOTENIE + ZELEŇ'!J35</f>
        <v>0</v>
      </c>
      <c r="AW97" s="82">
        <f>'01.2 - OPLOTENIE + ZELEŇ'!J36</f>
        <v>0</v>
      </c>
      <c r="AX97" s="82">
        <f>'01.2 - OPLOTENIE + ZELEŇ'!J37</f>
        <v>0</v>
      </c>
      <c r="AY97" s="82">
        <f>'01.2 - OPLOTENIE + ZELEŇ'!J38</f>
        <v>0</v>
      </c>
      <c r="AZ97" s="82">
        <f>'01.2 - OPLOTENIE + ZELEŇ'!F35</f>
        <v>0</v>
      </c>
      <c r="BA97" s="82">
        <f>'01.2 - OPLOTENIE + ZELEŇ'!F36</f>
        <v>0</v>
      </c>
      <c r="BB97" s="82">
        <f>'01.2 - OPLOTENIE + ZELEŇ'!F37</f>
        <v>0</v>
      </c>
      <c r="BC97" s="82">
        <f>'01.2 - OPLOTENIE + ZELEŇ'!F38</f>
        <v>0</v>
      </c>
      <c r="BD97" s="84">
        <f>'01.2 - OPLOTENIE + ZELEŇ'!F39</f>
        <v>0</v>
      </c>
      <c r="BT97" s="21" t="s">
        <v>87</v>
      </c>
      <c r="BV97" s="21" t="s">
        <v>76</v>
      </c>
      <c r="BW97" s="21" t="s">
        <v>91</v>
      </c>
      <c r="BX97" s="21" t="s">
        <v>82</v>
      </c>
      <c r="CL97" s="21" t="s">
        <v>1</v>
      </c>
    </row>
    <row r="98" spans="1:91" s="6" customFormat="1" ht="16.5" customHeight="1">
      <c r="B98" s="70"/>
      <c r="C98" s="71"/>
      <c r="D98" s="222" t="s">
        <v>92</v>
      </c>
      <c r="E98" s="222"/>
      <c r="F98" s="222"/>
      <c r="G98" s="222"/>
      <c r="H98" s="222"/>
      <c r="I98" s="72"/>
      <c r="J98" s="222" t="s">
        <v>93</v>
      </c>
      <c r="K98" s="222"/>
      <c r="L98" s="222"/>
      <c r="M98" s="222"/>
      <c r="N98" s="222"/>
      <c r="O98" s="222"/>
      <c r="P98" s="222"/>
      <c r="Q98" s="222"/>
      <c r="R98" s="222"/>
      <c r="S98" s="222"/>
      <c r="T98" s="222"/>
      <c r="U98" s="222"/>
      <c r="V98" s="222"/>
      <c r="W98" s="222"/>
      <c r="X98" s="222"/>
      <c r="Y98" s="222"/>
      <c r="Z98" s="222"/>
      <c r="AA98" s="222"/>
      <c r="AB98" s="222"/>
      <c r="AC98" s="222"/>
      <c r="AD98" s="222"/>
      <c r="AE98" s="222"/>
      <c r="AF98" s="222"/>
      <c r="AG98" s="218">
        <f>ROUND(SUM(AG99:AG100),2)</f>
        <v>0</v>
      </c>
      <c r="AH98" s="217"/>
      <c r="AI98" s="217"/>
      <c r="AJ98" s="217"/>
      <c r="AK98" s="217"/>
      <c r="AL98" s="217"/>
      <c r="AM98" s="217"/>
      <c r="AN98" s="216">
        <f t="shared" si="0"/>
        <v>0</v>
      </c>
      <c r="AO98" s="217"/>
      <c r="AP98" s="217"/>
      <c r="AQ98" s="73" t="s">
        <v>80</v>
      </c>
      <c r="AR98" s="70"/>
      <c r="AS98" s="74">
        <f>ROUND(SUM(AS99:AS100),2)</f>
        <v>0</v>
      </c>
      <c r="AT98" s="75">
        <f t="shared" si="1"/>
        <v>0</v>
      </c>
      <c r="AU98" s="76">
        <f>ROUND(SUM(AU99:AU100),5)</f>
        <v>0</v>
      </c>
      <c r="AV98" s="75">
        <f>ROUND(AZ98*L29,2)</f>
        <v>0</v>
      </c>
      <c r="AW98" s="75">
        <f>ROUND(BA98*L30,2)</f>
        <v>0</v>
      </c>
      <c r="AX98" s="75">
        <f>ROUND(BB98*L29,2)</f>
        <v>0</v>
      </c>
      <c r="AY98" s="75">
        <f>ROUND(BC98*L30,2)</f>
        <v>0</v>
      </c>
      <c r="AZ98" s="75">
        <f>ROUND(SUM(AZ99:AZ100),2)</f>
        <v>0</v>
      </c>
      <c r="BA98" s="75">
        <f>ROUND(SUM(BA99:BA100),2)</f>
        <v>0</v>
      </c>
      <c r="BB98" s="75">
        <f>ROUND(SUM(BB99:BB100),2)</f>
        <v>0</v>
      </c>
      <c r="BC98" s="75">
        <f>ROUND(SUM(BC99:BC100),2)</f>
        <v>0</v>
      </c>
      <c r="BD98" s="77">
        <f>ROUND(SUM(BD99:BD100),2)</f>
        <v>0</v>
      </c>
      <c r="BS98" s="78" t="s">
        <v>73</v>
      </c>
      <c r="BT98" s="78" t="s">
        <v>81</v>
      </c>
      <c r="BU98" s="78" t="s">
        <v>75</v>
      </c>
      <c r="BV98" s="78" t="s">
        <v>76</v>
      </c>
      <c r="BW98" s="78" t="s">
        <v>94</v>
      </c>
      <c r="BX98" s="78" t="s">
        <v>4</v>
      </c>
      <c r="CL98" s="78" t="s">
        <v>1</v>
      </c>
      <c r="CM98" s="78" t="s">
        <v>74</v>
      </c>
    </row>
    <row r="99" spans="1:91" s="3" customFormat="1" ht="16.5" customHeight="1">
      <c r="A99" s="79" t="s">
        <v>83</v>
      </c>
      <c r="B99" s="44"/>
      <c r="C99" s="9"/>
      <c r="D99" s="9"/>
      <c r="E99" s="223" t="s">
        <v>95</v>
      </c>
      <c r="F99" s="223"/>
      <c r="G99" s="223"/>
      <c r="H99" s="223"/>
      <c r="I99" s="223"/>
      <c r="J99" s="9"/>
      <c r="K99" s="223" t="s">
        <v>96</v>
      </c>
      <c r="L99" s="223"/>
      <c r="M99" s="223"/>
      <c r="N99" s="223"/>
      <c r="O99" s="223"/>
      <c r="P99" s="223"/>
      <c r="Q99" s="223"/>
      <c r="R99" s="223"/>
      <c r="S99" s="223"/>
      <c r="T99" s="223"/>
      <c r="U99" s="223"/>
      <c r="V99" s="223"/>
      <c r="W99" s="223"/>
      <c r="X99" s="223"/>
      <c r="Y99" s="223"/>
      <c r="Z99" s="223"/>
      <c r="AA99" s="223"/>
      <c r="AB99" s="223"/>
      <c r="AC99" s="223"/>
      <c r="AD99" s="223"/>
      <c r="AE99" s="223"/>
      <c r="AF99" s="223"/>
      <c r="AG99" s="206">
        <f>'02.1 - NN ELEKTRICKÁ PRÍP...'!J32</f>
        <v>0</v>
      </c>
      <c r="AH99" s="207"/>
      <c r="AI99" s="207"/>
      <c r="AJ99" s="207"/>
      <c r="AK99" s="207"/>
      <c r="AL99" s="207"/>
      <c r="AM99" s="207"/>
      <c r="AN99" s="206">
        <f t="shared" si="0"/>
        <v>0</v>
      </c>
      <c r="AO99" s="207"/>
      <c r="AP99" s="207"/>
      <c r="AQ99" s="80" t="s">
        <v>86</v>
      </c>
      <c r="AR99" s="44"/>
      <c r="AS99" s="81">
        <v>0</v>
      </c>
      <c r="AT99" s="82">
        <f t="shared" si="1"/>
        <v>0</v>
      </c>
      <c r="AU99" s="83">
        <f>'02.1 - NN ELEKTRICKÁ PRÍP...'!P122</f>
        <v>0</v>
      </c>
      <c r="AV99" s="82">
        <f>'02.1 - NN ELEKTRICKÁ PRÍP...'!J35</f>
        <v>0</v>
      </c>
      <c r="AW99" s="82">
        <f>'02.1 - NN ELEKTRICKÁ PRÍP...'!J36</f>
        <v>0</v>
      </c>
      <c r="AX99" s="82">
        <f>'02.1 - NN ELEKTRICKÁ PRÍP...'!J37</f>
        <v>0</v>
      </c>
      <c r="AY99" s="82">
        <f>'02.1 - NN ELEKTRICKÁ PRÍP...'!J38</f>
        <v>0</v>
      </c>
      <c r="AZ99" s="82">
        <f>'02.1 - NN ELEKTRICKÁ PRÍP...'!F35</f>
        <v>0</v>
      </c>
      <c r="BA99" s="82">
        <f>'02.1 - NN ELEKTRICKÁ PRÍP...'!F36</f>
        <v>0</v>
      </c>
      <c r="BB99" s="82">
        <f>'02.1 - NN ELEKTRICKÁ PRÍP...'!F37</f>
        <v>0</v>
      </c>
      <c r="BC99" s="82">
        <f>'02.1 - NN ELEKTRICKÁ PRÍP...'!F38</f>
        <v>0</v>
      </c>
      <c r="BD99" s="84">
        <f>'02.1 - NN ELEKTRICKÁ PRÍP...'!F39</f>
        <v>0</v>
      </c>
      <c r="BT99" s="21" t="s">
        <v>87</v>
      </c>
      <c r="BV99" s="21" t="s">
        <v>76</v>
      </c>
      <c r="BW99" s="21" t="s">
        <v>97</v>
      </c>
      <c r="BX99" s="21" t="s">
        <v>94</v>
      </c>
      <c r="CL99" s="21" t="s">
        <v>1</v>
      </c>
    </row>
    <row r="100" spans="1:91" s="3" customFormat="1" ht="16.5" customHeight="1">
      <c r="A100" s="79" t="s">
        <v>83</v>
      </c>
      <c r="B100" s="44"/>
      <c r="C100" s="9"/>
      <c r="D100" s="9"/>
      <c r="E100" s="223" t="s">
        <v>98</v>
      </c>
      <c r="F100" s="223"/>
      <c r="G100" s="223"/>
      <c r="H100" s="223"/>
      <c r="I100" s="223"/>
      <c r="J100" s="9"/>
      <c r="K100" s="223" t="s">
        <v>99</v>
      </c>
      <c r="L100" s="223"/>
      <c r="M100" s="223"/>
      <c r="N100" s="223"/>
      <c r="O100" s="223"/>
      <c r="P100" s="223"/>
      <c r="Q100" s="223"/>
      <c r="R100" s="223"/>
      <c r="S100" s="223"/>
      <c r="T100" s="223"/>
      <c r="U100" s="223"/>
      <c r="V100" s="223"/>
      <c r="W100" s="223"/>
      <c r="X100" s="223"/>
      <c r="Y100" s="223"/>
      <c r="Z100" s="223"/>
      <c r="AA100" s="223"/>
      <c r="AB100" s="223"/>
      <c r="AC100" s="223"/>
      <c r="AD100" s="223"/>
      <c r="AE100" s="223"/>
      <c r="AF100" s="223"/>
      <c r="AG100" s="206">
        <f>'02.2 - ODBERNÉ ELEKTRICKÉ...'!J32</f>
        <v>0</v>
      </c>
      <c r="AH100" s="207"/>
      <c r="AI100" s="207"/>
      <c r="AJ100" s="207"/>
      <c r="AK100" s="207"/>
      <c r="AL100" s="207"/>
      <c r="AM100" s="207"/>
      <c r="AN100" s="206">
        <f t="shared" si="0"/>
        <v>0</v>
      </c>
      <c r="AO100" s="207"/>
      <c r="AP100" s="207"/>
      <c r="AQ100" s="80" t="s">
        <v>86</v>
      </c>
      <c r="AR100" s="44"/>
      <c r="AS100" s="85">
        <v>0</v>
      </c>
      <c r="AT100" s="86">
        <f t="shared" si="1"/>
        <v>0</v>
      </c>
      <c r="AU100" s="87">
        <f>'02.2 - ODBERNÉ ELEKTRICKÉ...'!P122</f>
        <v>0</v>
      </c>
      <c r="AV100" s="86">
        <f>'02.2 - ODBERNÉ ELEKTRICKÉ...'!J35</f>
        <v>0</v>
      </c>
      <c r="AW100" s="86">
        <f>'02.2 - ODBERNÉ ELEKTRICKÉ...'!J36</f>
        <v>0</v>
      </c>
      <c r="AX100" s="86">
        <f>'02.2 - ODBERNÉ ELEKTRICKÉ...'!J37</f>
        <v>0</v>
      </c>
      <c r="AY100" s="86">
        <f>'02.2 - ODBERNÉ ELEKTRICKÉ...'!J38</f>
        <v>0</v>
      </c>
      <c r="AZ100" s="86">
        <f>'02.2 - ODBERNÉ ELEKTRICKÉ...'!F35</f>
        <v>0</v>
      </c>
      <c r="BA100" s="86">
        <f>'02.2 - ODBERNÉ ELEKTRICKÉ...'!F36</f>
        <v>0</v>
      </c>
      <c r="BB100" s="86">
        <f>'02.2 - ODBERNÉ ELEKTRICKÉ...'!F37</f>
        <v>0</v>
      </c>
      <c r="BC100" s="86">
        <f>'02.2 - ODBERNÉ ELEKTRICKÉ...'!F38</f>
        <v>0</v>
      </c>
      <c r="BD100" s="88">
        <f>'02.2 - ODBERNÉ ELEKTRICKÉ...'!F39</f>
        <v>0</v>
      </c>
      <c r="BT100" s="21" t="s">
        <v>87</v>
      </c>
      <c r="BV100" s="21" t="s">
        <v>76</v>
      </c>
      <c r="BW100" s="21" t="s">
        <v>100</v>
      </c>
      <c r="BX100" s="21" t="s">
        <v>94</v>
      </c>
      <c r="CL100" s="21" t="s">
        <v>1</v>
      </c>
    </row>
    <row r="101" spans="1:91" s="1" customFormat="1" ht="30" customHeight="1">
      <c r="B101" s="28"/>
      <c r="AR101" s="28"/>
    </row>
    <row r="102" spans="1:91" s="1" customFormat="1" ht="6.95" customHeight="1">
      <c r="B102" s="40"/>
      <c r="C102" s="41"/>
      <c r="D102" s="41"/>
      <c r="E102" s="41"/>
      <c r="F102" s="41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1"/>
      <c r="AQ102" s="41"/>
      <c r="AR102" s="28"/>
    </row>
  </sheetData>
  <mergeCells count="62">
    <mergeCell ref="E99:I99"/>
    <mergeCell ref="K99:AF99"/>
    <mergeCell ref="E100:I100"/>
    <mergeCell ref="K100:AF100"/>
    <mergeCell ref="E96:I96"/>
    <mergeCell ref="K96:AF96"/>
    <mergeCell ref="E97:I97"/>
    <mergeCell ref="K97:AF97"/>
    <mergeCell ref="D98:H98"/>
    <mergeCell ref="J98:AF98"/>
    <mergeCell ref="AG94:AM94"/>
    <mergeCell ref="AN94:AP94"/>
    <mergeCell ref="C92:G92"/>
    <mergeCell ref="I92:AF92"/>
    <mergeCell ref="D95:H95"/>
    <mergeCell ref="J95:AF95"/>
    <mergeCell ref="AN95:AP95"/>
    <mergeCell ref="AG95:AM95"/>
    <mergeCell ref="AN98:AP98"/>
    <mergeCell ref="AG98:AM98"/>
    <mergeCell ref="AN99:AP99"/>
    <mergeCell ref="AG99:AM99"/>
    <mergeCell ref="AN100:AP100"/>
    <mergeCell ref="AG100:AM100"/>
    <mergeCell ref="AN96:AP96"/>
    <mergeCell ref="AG96:AM96"/>
    <mergeCell ref="AN97:AP97"/>
    <mergeCell ref="AG97:AM97"/>
    <mergeCell ref="L30:P30"/>
    <mergeCell ref="L31:P31"/>
    <mergeCell ref="L32:P32"/>
    <mergeCell ref="L33:P33"/>
    <mergeCell ref="AN92:AP92"/>
    <mergeCell ref="AG92:AM92"/>
    <mergeCell ref="X35:AB35"/>
    <mergeCell ref="AK35:AO35"/>
    <mergeCell ref="AK31:AO31"/>
    <mergeCell ref="W32:AE32"/>
    <mergeCell ref="AK32:AO32"/>
    <mergeCell ref="W33:AE33"/>
    <mergeCell ref="AR2:BE2"/>
    <mergeCell ref="AS89:AT91"/>
    <mergeCell ref="AM90:AP90"/>
    <mergeCell ref="L85:AO85"/>
    <mergeCell ref="AM87:AN87"/>
    <mergeCell ref="AM89:AP89"/>
    <mergeCell ref="K5:AO5"/>
    <mergeCell ref="K6:AO6"/>
    <mergeCell ref="E14:AJ14"/>
    <mergeCell ref="E23:AN23"/>
    <mergeCell ref="L28:P28"/>
    <mergeCell ref="W28:AE28"/>
    <mergeCell ref="AK28:AO28"/>
    <mergeCell ref="L29:P29"/>
    <mergeCell ref="W31:AE31"/>
    <mergeCell ref="BE5:BE34"/>
    <mergeCell ref="AK33:AO33"/>
    <mergeCell ref="AK26:AO26"/>
    <mergeCell ref="W29:AE29"/>
    <mergeCell ref="AK29:AO29"/>
    <mergeCell ref="W30:AE30"/>
    <mergeCell ref="AK30:AO30"/>
  </mergeCells>
  <hyperlinks>
    <hyperlink ref="A96" location="'01.1 - HOKEJBALOVÉ IHRISK...'!C2" display="/"/>
    <hyperlink ref="A97" location="'01.2 - OPLOTENIE + ZELEŇ'!C2" display="/"/>
    <hyperlink ref="A99" location="'02.1 - NN ELEKTRICKÁ PRÍP...'!C2" display="/"/>
    <hyperlink ref="A100" location="'02.2 - ODBERNÉ ELEKTRICKÉ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70"/>
  <sheetViews>
    <sheetView showGridLines="0" tabSelected="1" topLeftCell="A161" workbookViewId="0">
      <selection activeCell="D170" sqref="D170"/>
    </sheetView>
  </sheetViews>
  <sheetFormatPr defaultRowHeight="11.2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" customWidth="1"/>
    <col min="8" max="8" width="11.5" customWidth="1"/>
    <col min="9" max="9" width="20.1640625" style="89" customWidth="1"/>
    <col min="10" max="10" width="20.1640625" customWidth="1"/>
    <col min="11" max="11" width="20.16406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85" t="s">
        <v>5</v>
      </c>
      <c r="M2" s="186"/>
      <c r="N2" s="186"/>
      <c r="O2" s="186"/>
      <c r="P2" s="186"/>
      <c r="Q2" s="186"/>
      <c r="R2" s="186"/>
      <c r="S2" s="186"/>
      <c r="T2" s="186"/>
      <c r="U2" s="186"/>
      <c r="V2" s="186"/>
      <c r="AT2" s="13" t="s">
        <v>88</v>
      </c>
    </row>
    <row r="3" spans="2:46" ht="6.95" customHeight="1">
      <c r="B3" s="14"/>
      <c r="C3" s="15"/>
      <c r="D3" s="15"/>
      <c r="E3" s="15"/>
      <c r="F3" s="15"/>
      <c r="G3" s="15"/>
      <c r="H3" s="15"/>
      <c r="I3" s="90"/>
      <c r="J3" s="15"/>
      <c r="K3" s="15"/>
      <c r="L3" s="16"/>
      <c r="AT3" s="13" t="s">
        <v>74</v>
      </c>
    </row>
    <row r="4" spans="2:46" ht="24.95" customHeight="1">
      <c r="B4" s="16"/>
      <c r="D4" s="17" t="s">
        <v>101</v>
      </c>
      <c r="L4" s="16"/>
      <c r="M4" s="91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3" t="s">
        <v>14</v>
      </c>
      <c r="L6" s="16"/>
    </row>
    <row r="7" spans="2:46" ht="16.5" customHeight="1">
      <c r="B7" s="16"/>
      <c r="E7" s="225" t="str">
        <f>'Rekapitulácia stavby'!K6</f>
        <v>HOKEJBALOVÉ IHRISKO</v>
      </c>
      <c r="F7" s="226"/>
      <c r="G7" s="226"/>
      <c r="H7" s="226"/>
      <c r="L7" s="16"/>
    </row>
    <row r="8" spans="2:46" ht="12" customHeight="1">
      <c r="B8" s="16"/>
      <c r="D8" s="23" t="s">
        <v>102</v>
      </c>
      <c r="L8" s="16"/>
    </row>
    <row r="9" spans="2:46" s="1" customFormat="1" ht="16.5" customHeight="1">
      <c r="B9" s="28"/>
      <c r="E9" s="225" t="s">
        <v>103</v>
      </c>
      <c r="F9" s="224"/>
      <c r="G9" s="224"/>
      <c r="H9" s="224"/>
      <c r="I9" s="92"/>
      <c r="L9" s="28"/>
    </row>
    <row r="10" spans="2:46" s="1" customFormat="1" ht="12" customHeight="1">
      <c r="B10" s="28"/>
      <c r="D10" s="23" t="s">
        <v>104</v>
      </c>
      <c r="I10" s="92"/>
      <c r="L10" s="28"/>
    </row>
    <row r="11" spans="2:46" s="1" customFormat="1" ht="36.950000000000003" customHeight="1">
      <c r="B11" s="28"/>
      <c r="E11" s="193" t="s">
        <v>105</v>
      </c>
      <c r="F11" s="224"/>
      <c r="G11" s="224"/>
      <c r="H11" s="224"/>
      <c r="I11" s="92"/>
      <c r="L11" s="28"/>
    </row>
    <row r="12" spans="2:46" s="1" customFormat="1">
      <c r="B12" s="28"/>
      <c r="I12" s="92"/>
      <c r="L12" s="28"/>
    </row>
    <row r="13" spans="2:46" s="1" customFormat="1" ht="12" customHeight="1">
      <c r="B13" s="28"/>
      <c r="D13" s="23" t="s">
        <v>16</v>
      </c>
      <c r="F13" s="21" t="s">
        <v>1</v>
      </c>
      <c r="I13" s="93" t="s">
        <v>17</v>
      </c>
      <c r="J13" s="21" t="s">
        <v>1</v>
      </c>
      <c r="L13" s="28"/>
    </row>
    <row r="14" spans="2:46" s="1" customFormat="1" ht="12" customHeight="1">
      <c r="B14" s="28"/>
      <c r="D14" s="23" t="s">
        <v>18</v>
      </c>
      <c r="F14" s="21" t="s">
        <v>19</v>
      </c>
      <c r="I14" s="93" t="s">
        <v>20</v>
      </c>
      <c r="J14" s="48" t="s">
        <v>26</v>
      </c>
      <c r="L14" s="28"/>
    </row>
    <row r="15" spans="2:46" s="1" customFormat="1" ht="10.9" customHeight="1">
      <c r="B15" s="28"/>
      <c r="I15" s="92"/>
      <c r="L15" s="28"/>
    </row>
    <row r="16" spans="2:46" s="1" customFormat="1" ht="12" customHeight="1">
      <c r="B16" s="28"/>
      <c r="D16" s="23" t="s">
        <v>21</v>
      </c>
      <c r="I16" s="93" t="s">
        <v>22</v>
      </c>
      <c r="J16" s="21" t="s">
        <v>1</v>
      </c>
      <c r="L16" s="28"/>
    </row>
    <row r="17" spans="2:12" s="1" customFormat="1" ht="18" customHeight="1">
      <c r="B17" s="28"/>
      <c r="E17" s="21" t="s">
        <v>23</v>
      </c>
      <c r="I17" s="93" t="s">
        <v>24</v>
      </c>
      <c r="J17" s="21" t="s">
        <v>1</v>
      </c>
      <c r="L17" s="28"/>
    </row>
    <row r="18" spans="2:12" s="1" customFormat="1" ht="6.95" customHeight="1">
      <c r="B18" s="28"/>
      <c r="I18" s="92"/>
      <c r="L18" s="28"/>
    </row>
    <row r="19" spans="2:12" s="1" customFormat="1" ht="12" customHeight="1">
      <c r="B19" s="28"/>
      <c r="D19" s="23" t="s">
        <v>25</v>
      </c>
      <c r="I19" s="93" t="s">
        <v>22</v>
      </c>
      <c r="J19" s="24" t="str">
        <f>'Rekapitulácia stavby'!AN13</f>
        <v>Vyplň údaj</v>
      </c>
      <c r="L19" s="28"/>
    </row>
    <row r="20" spans="2:12" s="1" customFormat="1" ht="18" customHeight="1">
      <c r="B20" s="28"/>
      <c r="E20" s="227" t="str">
        <f>'Rekapitulácia stavby'!E14</f>
        <v>Vyplň údaj</v>
      </c>
      <c r="F20" s="196"/>
      <c r="G20" s="196"/>
      <c r="H20" s="196"/>
      <c r="I20" s="93" t="s">
        <v>24</v>
      </c>
      <c r="J20" s="24" t="str">
        <f>'Rekapitulácia stavby'!AN14</f>
        <v>Vyplň údaj</v>
      </c>
      <c r="L20" s="28"/>
    </row>
    <row r="21" spans="2:12" s="1" customFormat="1" ht="6.95" customHeight="1">
      <c r="B21" s="28"/>
      <c r="I21" s="92"/>
      <c r="L21" s="28"/>
    </row>
    <row r="22" spans="2:12" s="1" customFormat="1" ht="12" customHeight="1">
      <c r="B22" s="28"/>
      <c r="D22" s="23" t="s">
        <v>27</v>
      </c>
      <c r="I22" s="93" t="s">
        <v>22</v>
      </c>
      <c r="J22" s="21" t="s">
        <v>1</v>
      </c>
      <c r="L22" s="28"/>
    </row>
    <row r="23" spans="2:12" s="1" customFormat="1" ht="18" customHeight="1">
      <c r="B23" s="28"/>
      <c r="E23" s="21" t="s">
        <v>28</v>
      </c>
      <c r="I23" s="93" t="s">
        <v>24</v>
      </c>
      <c r="J23" s="21" t="s">
        <v>1</v>
      </c>
      <c r="L23" s="28"/>
    </row>
    <row r="24" spans="2:12" s="1" customFormat="1" ht="6.95" customHeight="1">
      <c r="B24" s="28"/>
      <c r="I24" s="92"/>
      <c r="L24" s="28"/>
    </row>
    <row r="25" spans="2:12" s="1" customFormat="1" ht="12" customHeight="1">
      <c r="B25" s="28"/>
      <c r="D25" s="23" t="s">
        <v>31</v>
      </c>
      <c r="I25" s="93" t="s">
        <v>22</v>
      </c>
      <c r="J25" s="21" t="str">
        <f>IF('Rekapitulácia stavby'!AN19="","",'Rekapitulácia stavby'!AN19)</f>
        <v/>
      </c>
      <c r="L25" s="28"/>
    </row>
    <row r="26" spans="2:12" s="1" customFormat="1" ht="18" customHeight="1">
      <c r="B26" s="28"/>
      <c r="E26" s="21" t="str">
        <f>IF('Rekapitulácia stavby'!E20="","",'Rekapitulácia stavby'!E20)</f>
        <v xml:space="preserve"> </v>
      </c>
      <c r="I26" s="93" t="s">
        <v>24</v>
      </c>
      <c r="J26" s="21" t="str">
        <f>IF('Rekapitulácia stavby'!AN20="","",'Rekapitulácia stavby'!AN20)</f>
        <v/>
      </c>
      <c r="L26" s="28"/>
    </row>
    <row r="27" spans="2:12" s="1" customFormat="1" ht="6.95" customHeight="1">
      <c r="B27" s="28"/>
      <c r="I27" s="92"/>
      <c r="L27" s="28"/>
    </row>
    <row r="28" spans="2:12" s="1" customFormat="1" ht="12" customHeight="1">
      <c r="B28" s="28"/>
      <c r="D28" s="23" t="s">
        <v>33</v>
      </c>
      <c r="I28" s="92"/>
      <c r="L28" s="28"/>
    </row>
    <row r="29" spans="2:12" s="7" customFormat="1" ht="16.5" customHeight="1">
      <c r="B29" s="94"/>
      <c r="E29" s="200" t="s">
        <v>1</v>
      </c>
      <c r="F29" s="200"/>
      <c r="G29" s="200"/>
      <c r="H29" s="200"/>
      <c r="I29" s="95"/>
      <c r="L29" s="94"/>
    </row>
    <row r="30" spans="2:12" s="1" customFormat="1" ht="6.95" customHeight="1">
      <c r="B30" s="28"/>
      <c r="I30" s="92"/>
      <c r="L30" s="28"/>
    </row>
    <row r="31" spans="2:12" s="1" customFormat="1" ht="6.95" customHeight="1">
      <c r="B31" s="28"/>
      <c r="D31" s="49"/>
      <c r="E31" s="49"/>
      <c r="F31" s="49"/>
      <c r="G31" s="49"/>
      <c r="H31" s="49"/>
      <c r="I31" s="96"/>
      <c r="J31" s="49"/>
      <c r="K31" s="49"/>
      <c r="L31" s="28"/>
    </row>
    <row r="32" spans="2:12" s="1" customFormat="1" ht="25.35" customHeight="1">
      <c r="B32" s="28"/>
      <c r="D32" s="97" t="s">
        <v>34</v>
      </c>
      <c r="I32" s="92"/>
      <c r="J32" s="62">
        <f>ROUND(J131, 2)</f>
        <v>0</v>
      </c>
      <c r="L32" s="28"/>
    </row>
    <row r="33" spans="2:12" s="1" customFormat="1" ht="6.95" customHeight="1">
      <c r="B33" s="28"/>
      <c r="D33" s="49"/>
      <c r="E33" s="49"/>
      <c r="F33" s="49"/>
      <c r="G33" s="49"/>
      <c r="H33" s="49"/>
      <c r="I33" s="96"/>
      <c r="J33" s="49"/>
      <c r="K33" s="49"/>
      <c r="L33" s="28"/>
    </row>
    <row r="34" spans="2:12" s="1" customFormat="1" ht="14.45" customHeight="1">
      <c r="B34" s="28"/>
      <c r="F34" s="31" t="s">
        <v>36</v>
      </c>
      <c r="I34" s="98" t="s">
        <v>35</v>
      </c>
      <c r="J34" s="31" t="s">
        <v>37</v>
      </c>
      <c r="L34" s="28"/>
    </row>
    <row r="35" spans="2:12" s="1" customFormat="1" ht="14.45" customHeight="1">
      <c r="B35" s="28"/>
      <c r="D35" s="99" t="s">
        <v>38</v>
      </c>
      <c r="E35" s="23" t="s">
        <v>39</v>
      </c>
      <c r="F35" s="100">
        <f>ROUND((SUM(BE131:BE163)),  2)</f>
        <v>0</v>
      </c>
      <c r="I35" s="101">
        <v>0.2</v>
      </c>
      <c r="J35" s="100">
        <f>ROUND(((SUM(BE131:BE163))*I35),  2)</f>
        <v>0</v>
      </c>
      <c r="L35" s="28"/>
    </row>
    <row r="36" spans="2:12" s="1" customFormat="1" ht="14.45" customHeight="1">
      <c r="B36" s="28"/>
      <c r="E36" s="23" t="s">
        <v>40</v>
      </c>
      <c r="F36" s="100">
        <f>ROUND((SUM(BF131:BF163)),  2)</f>
        <v>0</v>
      </c>
      <c r="I36" s="101">
        <v>0.2</v>
      </c>
      <c r="J36" s="100">
        <f>ROUND(((SUM(BF131:BF163))*I36),  2)</f>
        <v>0</v>
      </c>
      <c r="L36" s="28"/>
    </row>
    <row r="37" spans="2:12" s="1" customFormat="1" ht="14.45" hidden="1" customHeight="1">
      <c r="B37" s="28"/>
      <c r="E37" s="23" t="s">
        <v>41</v>
      </c>
      <c r="F37" s="100">
        <f>ROUND((SUM(BG131:BG163)),  2)</f>
        <v>0</v>
      </c>
      <c r="I37" s="101">
        <v>0.2</v>
      </c>
      <c r="J37" s="100">
        <f>0</f>
        <v>0</v>
      </c>
      <c r="L37" s="28"/>
    </row>
    <row r="38" spans="2:12" s="1" customFormat="1" ht="14.45" hidden="1" customHeight="1">
      <c r="B38" s="28"/>
      <c r="E38" s="23" t="s">
        <v>42</v>
      </c>
      <c r="F38" s="100">
        <f>ROUND((SUM(BH131:BH163)),  2)</f>
        <v>0</v>
      </c>
      <c r="I38" s="101">
        <v>0.2</v>
      </c>
      <c r="J38" s="100">
        <f>0</f>
        <v>0</v>
      </c>
      <c r="L38" s="28"/>
    </row>
    <row r="39" spans="2:12" s="1" customFormat="1" ht="14.45" hidden="1" customHeight="1">
      <c r="B39" s="28"/>
      <c r="E39" s="23" t="s">
        <v>43</v>
      </c>
      <c r="F39" s="100">
        <f>ROUND((SUM(BI131:BI163)),  2)</f>
        <v>0</v>
      </c>
      <c r="I39" s="101">
        <v>0</v>
      </c>
      <c r="J39" s="100">
        <f>0</f>
        <v>0</v>
      </c>
      <c r="L39" s="28"/>
    </row>
    <row r="40" spans="2:12" s="1" customFormat="1" ht="6.95" customHeight="1">
      <c r="B40" s="28"/>
      <c r="I40" s="92"/>
      <c r="L40" s="28"/>
    </row>
    <row r="41" spans="2:12" s="1" customFormat="1" ht="25.35" customHeight="1">
      <c r="B41" s="28"/>
      <c r="C41" s="102"/>
      <c r="D41" s="103" t="s">
        <v>44</v>
      </c>
      <c r="E41" s="53"/>
      <c r="F41" s="53"/>
      <c r="G41" s="104" t="s">
        <v>45</v>
      </c>
      <c r="H41" s="105" t="s">
        <v>46</v>
      </c>
      <c r="I41" s="106"/>
      <c r="J41" s="107">
        <f>SUM(J32:J39)</f>
        <v>0</v>
      </c>
      <c r="K41" s="108"/>
      <c r="L41" s="28"/>
    </row>
    <row r="42" spans="2:12" s="1" customFormat="1" ht="14.45" customHeight="1">
      <c r="B42" s="28"/>
      <c r="I42" s="92"/>
      <c r="L42" s="28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8"/>
      <c r="D50" s="37" t="s">
        <v>47</v>
      </c>
      <c r="E50" s="38"/>
      <c r="F50" s="38"/>
      <c r="G50" s="37" t="s">
        <v>48</v>
      </c>
      <c r="H50" s="38"/>
      <c r="I50" s="109"/>
      <c r="J50" s="38"/>
      <c r="K50" s="38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8"/>
      <c r="D61" s="39" t="s">
        <v>49</v>
      </c>
      <c r="E61" s="30"/>
      <c r="F61" s="110" t="s">
        <v>50</v>
      </c>
      <c r="G61" s="39" t="s">
        <v>49</v>
      </c>
      <c r="H61" s="30"/>
      <c r="I61" s="111"/>
      <c r="J61" s="112" t="s">
        <v>50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8"/>
      <c r="D65" s="37" t="s">
        <v>51</v>
      </c>
      <c r="E65" s="38"/>
      <c r="F65" s="38"/>
      <c r="G65" s="37" t="s">
        <v>52</v>
      </c>
      <c r="H65" s="38"/>
      <c r="I65" s="109"/>
      <c r="J65" s="38"/>
      <c r="K65" s="38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8"/>
      <c r="D76" s="39" t="s">
        <v>49</v>
      </c>
      <c r="E76" s="30"/>
      <c r="F76" s="110" t="s">
        <v>50</v>
      </c>
      <c r="G76" s="39" t="s">
        <v>49</v>
      </c>
      <c r="H76" s="30"/>
      <c r="I76" s="111"/>
      <c r="J76" s="112" t="s">
        <v>50</v>
      </c>
      <c r="K76" s="30"/>
      <c r="L76" s="28"/>
    </row>
    <row r="77" spans="2:12" s="1" customFormat="1" ht="14.45" customHeight="1">
      <c r="B77" s="40"/>
      <c r="C77" s="41"/>
      <c r="D77" s="41"/>
      <c r="E77" s="41"/>
      <c r="F77" s="41"/>
      <c r="G77" s="41"/>
      <c r="H77" s="41"/>
      <c r="I77" s="113"/>
      <c r="J77" s="41"/>
      <c r="K77" s="41"/>
      <c r="L77" s="28"/>
    </row>
    <row r="81" spans="2:12" s="1" customFormat="1" ht="6.95" customHeight="1">
      <c r="B81" s="42"/>
      <c r="C81" s="43"/>
      <c r="D81" s="43"/>
      <c r="E81" s="43"/>
      <c r="F81" s="43"/>
      <c r="G81" s="43"/>
      <c r="H81" s="43"/>
      <c r="I81" s="114"/>
      <c r="J81" s="43"/>
      <c r="K81" s="43"/>
      <c r="L81" s="28"/>
    </row>
    <row r="82" spans="2:12" s="1" customFormat="1" ht="24.95" customHeight="1">
      <c r="B82" s="28"/>
      <c r="C82" s="17" t="s">
        <v>106</v>
      </c>
      <c r="I82" s="92"/>
      <c r="L82" s="28"/>
    </row>
    <row r="83" spans="2:12" s="1" customFormat="1" ht="6.95" customHeight="1">
      <c r="B83" s="28"/>
      <c r="I83" s="92"/>
      <c r="L83" s="28"/>
    </row>
    <row r="84" spans="2:12" s="1" customFormat="1" ht="12" customHeight="1">
      <c r="B84" s="28"/>
      <c r="C84" s="23" t="s">
        <v>14</v>
      </c>
      <c r="I84" s="92"/>
      <c r="L84" s="28"/>
    </row>
    <row r="85" spans="2:12" s="1" customFormat="1" ht="16.5" customHeight="1">
      <c r="B85" s="28"/>
      <c r="E85" s="225" t="str">
        <f>E7</f>
        <v>HOKEJBALOVÉ IHRISKO</v>
      </c>
      <c r="F85" s="226"/>
      <c r="G85" s="226"/>
      <c r="H85" s="226"/>
      <c r="I85" s="92"/>
      <c r="L85" s="28"/>
    </row>
    <row r="86" spans="2:12" ht="12" customHeight="1">
      <c r="B86" s="16"/>
      <c r="C86" s="23" t="s">
        <v>102</v>
      </c>
      <c r="L86" s="16"/>
    </row>
    <row r="87" spans="2:12" s="1" customFormat="1" ht="16.5" customHeight="1">
      <c r="B87" s="28"/>
      <c r="E87" s="225" t="s">
        <v>103</v>
      </c>
      <c r="F87" s="224"/>
      <c r="G87" s="224"/>
      <c r="H87" s="224"/>
      <c r="I87" s="92"/>
      <c r="L87" s="28"/>
    </row>
    <row r="88" spans="2:12" s="1" customFormat="1" ht="12" customHeight="1">
      <c r="B88" s="28"/>
      <c r="C88" s="23" t="s">
        <v>104</v>
      </c>
      <c r="I88" s="92"/>
      <c r="L88" s="28"/>
    </row>
    <row r="89" spans="2:12" s="1" customFormat="1" ht="16.5" customHeight="1">
      <c r="B89" s="28"/>
      <c r="E89" s="193" t="str">
        <f>E11</f>
        <v>01.1 - HOKEJBALOVÉ IHRISKO + ASFALT. SPEVN. PLOCHA</v>
      </c>
      <c r="F89" s="224"/>
      <c r="G89" s="224"/>
      <c r="H89" s="224"/>
      <c r="I89" s="92"/>
      <c r="L89" s="28"/>
    </row>
    <row r="90" spans="2:12" s="1" customFormat="1" ht="6.95" customHeight="1">
      <c r="B90" s="28"/>
      <c r="I90" s="92"/>
      <c r="L90" s="28"/>
    </row>
    <row r="91" spans="2:12" s="1" customFormat="1" ht="12" customHeight="1">
      <c r="B91" s="28"/>
      <c r="C91" s="23" t="s">
        <v>18</v>
      </c>
      <c r="F91" s="21" t="str">
        <f>F14</f>
        <v>TREBIŠOV</v>
      </c>
      <c r="I91" s="93" t="s">
        <v>20</v>
      </c>
      <c r="J91" s="48" t="str">
        <f>IF(J14="","",J14)</f>
        <v>Vyplň údaj</v>
      </c>
      <c r="L91" s="28"/>
    </row>
    <row r="92" spans="2:12" s="1" customFormat="1" ht="6.95" customHeight="1">
      <c r="B92" s="28"/>
      <c r="I92" s="92"/>
      <c r="L92" s="28"/>
    </row>
    <row r="93" spans="2:12" s="1" customFormat="1" ht="27.95" customHeight="1">
      <c r="B93" s="28"/>
      <c r="C93" s="23" t="s">
        <v>21</v>
      </c>
      <c r="F93" s="21" t="str">
        <f>E17</f>
        <v>MESTO TREBIŠOV</v>
      </c>
      <c r="I93" s="93" t="s">
        <v>27</v>
      </c>
      <c r="J93" s="26" t="str">
        <f>E23</f>
        <v>APRO s.r.o. TREBIŠOV</v>
      </c>
      <c r="L93" s="28"/>
    </row>
    <row r="94" spans="2:12" s="1" customFormat="1" ht="15.2" customHeight="1">
      <c r="B94" s="28"/>
      <c r="C94" s="23" t="s">
        <v>25</v>
      </c>
      <c r="F94" s="21" t="str">
        <f>IF(E20="","",E20)</f>
        <v>Vyplň údaj</v>
      </c>
      <c r="I94" s="93" t="s">
        <v>31</v>
      </c>
      <c r="J94" s="26" t="str">
        <f>E26</f>
        <v xml:space="preserve"> </v>
      </c>
      <c r="L94" s="28"/>
    </row>
    <row r="95" spans="2:12" s="1" customFormat="1" ht="10.35" customHeight="1">
      <c r="B95" s="28"/>
      <c r="I95" s="92"/>
      <c r="L95" s="28"/>
    </row>
    <row r="96" spans="2:12" s="1" customFormat="1" ht="29.25" customHeight="1">
      <c r="B96" s="28"/>
      <c r="C96" s="115" t="s">
        <v>107</v>
      </c>
      <c r="D96" s="102"/>
      <c r="E96" s="102"/>
      <c r="F96" s="102"/>
      <c r="G96" s="102"/>
      <c r="H96" s="102"/>
      <c r="I96" s="116"/>
      <c r="J96" s="117" t="s">
        <v>108</v>
      </c>
      <c r="K96" s="102"/>
      <c r="L96" s="28"/>
    </row>
    <row r="97" spans="2:47" s="1" customFormat="1" ht="10.35" customHeight="1">
      <c r="B97" s="28"/>
      <c r="I97" s="92"/>
      <c r="L97" s="28"/>
    </row>
    <row r="98" spans="2:47" s="1" customFormat="1" ht="22.9" customHeight="1">
      <c r="B98" s="28"/>
      <c r="C98" s="118" t="s">
        <v>109</v>
      </c>
      <c r="I98" s="92"/>
      <c r="J98" s="62">
        <f>J131</f>
        <v>0</v>
      </c>
      <c r="L98" s="28"/>
      <c r="AU98" s="13" t="s">
        <v>110</v>
      </c>
    </row>
    <row r="99" spans="2:47" s="8" customFormat="1" ht="24.95" customHeight="1">
      <c r="B99" s="119"/>
      <c r="D99" s="120" t="s">
        <v>111</v>
      </c>
      <c r="E99" s="121"/>
      <c r="F99" s="121"/>
      <c r="G99" s="121"/>
      <c r="H99" s="121"/>
      <c r="I99" s="122"/>
      <c r="J99" s="123">
        <f>J132</f>
        <v>0</v>
      </c>
      <c r="L99" s="119"/>
    </row>
    <row r="100" spans="2:47" s="9" customFormat="1" ht="19.899999999999999" customHeight="1">
      <c r="B100" s="124"/>
      <c r="D100" s="125" t="s">
        <v>112</v>
      </c>
      <c r="E100" s="126"/>
      <c r="F100" s="126"/>
      <c r="G100" s="126"/>
      <c r="H100" s="126"/>
      <c r="I100" s="127"/>
      <c r="J100" s="128">
        <f>J133</f>
        <v>0</v>
      </c>
      <c r="L100" s="124"/>
    </row>
    <row r="101" spans="2:47" s="9" customFormat="1" ht="19.899999999999999" customHeight="1">
      <c r="B101" s="124"/>
      <c r="D101" s="125" t="s">
        <v>113</v>
      </c>
      <c r="E101" s="126"/>
      <c r="F101" s="126"/>
      <c r="G101" s="126"/>
      <c r="H101" s="126"/>
      <c r="I101" s="127"/>
      <c r="J101" s="128">
        <f>J140</f>
        <v>0</v>
      </c>
      <c r="L101" s="124"/>
    </row>
    <row r="102" spans="2:47" s="9" customFormat="1" ht="19.899999999999999" customHeight="1">
      <c r="B102" s="124"/>
      <c r="D102" s="125" t="s">
        <v>114</v>
      </c>
      <c r="E102" s="126"/>
      <c r="F102" s="126"/>
      <c r="G102" s="126"/>
      <c r="H102" s="126"/>
      <c r="I102" s="127"/>
      <c r="J102" s="128">
        <f>J142</f>
        <v>0</v>
      </c>
      <c r="L102" s="124"/>
    </row>
    <row r="103" spans="2:47" s="9" customFormat="1" ht="19.899999999999999" customHeight="1">
      <c r="B103" s="124"/>
      <c r="D103" s="125" t="s">
        <v>115</v>
      </c>
      <c r="E103" s="126"/>
      <c r="F103" s="126"/>
      <c r="G103" s="126"/>
      <c r="H103" s="126"/>
      <c r="I103" s="127"/>
      <c r="J103" s="128">
        <f>J144</f>
        <v>0</v>
      </c>
      <c r="L103" s="124"/>
    </row>
    <row r="104" spans="2:47" s="9" customFormat="1" ht="19.899999999999999" customHeight="1">
      <c r="B104" s="124"/>
      <c r="D104" s="125" t="s">
        <v>116</v>
      </c>
      <c r="E104" s="126"/>
      <c r="F104" s="126"/>
      <c r="G104" s="126"/>
      <c r="H104" s="126"/>
      <c r="I104" s="127"/>
      <c r="J104" s="128">
        <f>J150</f>
        <v>0</v>
      </c>
      <c r="L104" s="124"/>
    </row>
    <row r="105" spans="2:47" s="9" customFormat="1" ht="19.899999999999999" customHeight="1">
      <c r="B105" s="124"/>
      <c r="D105" s="125" t="s">
        <v>117</v>
      </c>
      <c r="E105" s="126"/>
      <c r="F105" s="126"/>
      <c r="G105" s="126"/>
      <c r="H105" s="126"/>
      <c r="I105" s="127"/>
      <c r="J105" s="128">
        <f>J152</f>
        <v>0</v>
      </c>
      <c r="L105" s="124"/>
    </row>
    <row r="106" spans="2:47" s="9" customFormat="1" ht="19.899999999999999" customHeight="1">
      <c r="B106" s="124"/>
      <c r="D106" s="125" t="s">
        <v>118</v>
      </c>
      <c r="E106" s="126"/>
      <c r="F106" s="126"/>
      <c r="G106" s="126"/>
      <c r="H106" s="126"/>
      <c r="I106" s="127"/>
      <c r="J106" s="128">
        <f>J155</f>
        <v>0</v>
      </c>
      <c r="L106" s="124"/>
    </row>
    <row r="107" spans="2:47" s="9" customFormat="1" ht="19.899999999999999" customHeight="1">
      <c r="B107" s="124"/>
      <c r="D107" s="125" t="s">
        <v>119</v>
      </c>
      <c r="E107" s="126"/>
      <c r="F107" s="126"/>
      <c r="G107" s="126"/>
      <c r="H107" s="126"/>
      <c r="I107" s="127"/>
      <c r="J107" s="128">
        <f>J157</f>
        <v>0</v>
      </c>
      <c r="L107" s="124"/>
    </row>
    <row r="108" spans="2:47" s="8" customFormat="1" ht="24.95" customHeight="1">
      <c r="B108" s="119"/>
      <c r="D108" s="120" t="s">
        <v>120</v>
      </c>
      <c r="E108" s="121"/>
      <c r="F108" s="121"/>
      <c r="G108" s="121"/>
      <c r="H108" s="121"/>
      <c r="I108" s="122"/>
      <c r="J108" s="123">
        <f>J161</f>
        <v>0</v>
      </c>
      <c r="L108" s="119"/>
    </row>
    <row r="109" spans="2:47" s="9" customFormat="1" ht="19.899999999999999" customHeight="1">
      <c r="B109" s="124"/>
      <c r="D109" s="125" t="s">
        <v>121</v>
      </c>
      <c r="E109" s="126"/>
      <c r="F109" s="126"/>
      <c r="G109" s="126"/>
      <c r="H109" s="126"/>
      <c r="I109" s="127"/>
      <c r="J109" s="128">
        <f>J162</f>
        <v>0</v>
      </c>
      <c r="L109" s="124"/>
    </row>
    <row r="110" spans="2:47" s="1" customFormat="1" ht="21.75" customHeight="1">
      <c r="B110" s="28"/>
      <c r="I110" s="92"/>
      <c r="L110" s="28"/>
    </row>
    <row r="111" spans="2:47" s="1" customFormat="1" ht="6.95" customHeight="1">
      <c r="B111" s="40"/>
      <c r="C111" s="41"/>
      <c r="D111" s="41"/>
      <c r="E111" s="41"/>
      <c r="F111" s="41"/>
      <c r="G111" s="41"/>
      <c r="H111" s="41"/>
      <c r="I111" s="113"/>
      <c r="J111" s="41"/>
      <c r="K111" s="41"/>
      <c r="L111" s="28"/>
    </row>
    <row r="115" spans="2:12" s="1" customFormat="1" ht="6.95" customHeight="1">
      <c r="B115" s="42"/>
      <c r="C115" s="43"/>
      <c r="D115" s="43"/>
      <c r="E115" s="43"/>
      <c r="F115" s="43"/>
      <c r="G115" s="43"/>
      <c r="H115" s="43"/>
      <c r="I115" s="114"/>
      <c r="J115" s="43"/>
      <c r="K115" s="43"/>
      <c r="L115" s="28"/>
    </row>
    <row r="116" spans="2:12" s="1" customFormat="1" ht="24.95" customHeight="1">
      <c r="B116" s="28"/>
      <c r="C116" s="17" t="s">
        <v>122</v>
      </c>
      <c r="I116" s="92"/>
      <c r="L116" s="28"/>
    </row>
    <row r="117" spans="2:12" s="1" customFormat="1" ht="6.95" customHeight="1">
      <c r="B117" s="28"/>
      <c r="I117" s="92"/>
      <c r="L117" s="28"/>
    </row>
    <row r="118" spans="2:12" s="1" customFormat="1" ht="12" customHeight="1">
      <c r="B118" s="28"/>
      <c r="C118" s="23" t="s">
        <v>14</v>
      </c>
      <c r="I118" s="92"/>
      <c r="L118" s="28"/>
    </row>
    <row r="119" spans="2:12" s="1" customFormat="1" ht="16.5" customHeight="1">
      <c r="B119" s="28"/>
      <c r="E119" s="225" t="str">
        <f>E7</f>
        <v>HOKEJBALOVÉ IHRISKO</v>
      </c>
      <c r="F119" s="226"/>
      <c r="G119" s="226"/>
      <c r="H119" s="226"/>
      <c r="I119" s="92"/>
      <c r="L119" s="28"/>
    </row>
    <row r="120" spans="2:12" ht="12" customHeight="1">
      <c r="B120" s="16"/>
      <c r="C120" s="23" t="s">
        <v>102</v>
      </c>
      <c r="L120" s="16"/>
    </row>
    <row r="121" spans="2:12" s="1" customFormat="1" ht="16.5" customHeight="1">
      <c r="B121" s="28"/>
      <c r="E121" s="225" t="s">
        <v>103</v>
      </c>
      <c r="F121" s="224"/>
      <c r="G121" s="224"/>
      <c r="H121" s="224"/>
      <c r="I121" s="92"/>
      <c r="L121" s="28"/>
    </row>
    <row r="122" spans="2:12" s="1" customFormat="1" ht="12" customHeight="1">
      <c r="B122" s="28"/>
      <c r="C122" s="23" t="s">
        <v>104</v>
      </c>
      <c r="I122" s="92"/>
      <c r="L122" s="28"/>
    </row>
    <row r="123" spans="2:12" s="1" customFormat="1" ht="16.5" customHeight="1">
      <c r="B123" s="28"/>
      <c r="E123" s="193" t="s">
        <v>379</v>
      </c>
      <c r="F123" s="224"/>
      <c r="G123" s="224"/>
      <c r="H123" s="224"/>
      <c r="I123" s="92"/>
      <c r="L123" s="28"/>
    </row>
    <row r="124" spans="2:12" s="1" customFormat="1" ht="6.95" customHeight="1">
      <c r="B124" s="28"/>
      <c r="I124" s="92"/>
      <c r="L124" s="28"/>
    </row>
    <row r="125" spans="2:12" s="1" customFormat="1" ht="12" customHeight="1">
      <c r="B125" s="28"/>
      <c r="C125" s="23" t="s">
        <v>18</v>
      </c>
      <c r="F125" s="21" t="str">
        <f>F14</f>
        <v>TREBIŠOV</v>
      </c>
      <c r="I125" s="93" t="s">
        <v>20</v>
      </c>
      <c r="J125" s="48" t="str">
        <f>IF(J14="","",J14)</f>
        <v>Vyplň údaj</v>
      </c>
      <c r="L125" s="28"/>
    </row>
    <row r="126" spans="2:12" s="1" customFormat="1" ht="6.95" customHeight="1">
      <c r="B126" s="28"/>
      <c r="I126" s="92"/>
      <c r="L126" s="28"/>
    </row>
    <row r="127" spans="2:12" s="1" customFormat="1" ht="27.95" customHeight="1">
      <c r="B127" s="28"/>
      <c r="C127" s="23" t="s">
        <v>21</v>
      </c>
      <c r="F127" s="21" t="str">
        <f>E17</f>
        <v>MESTO TREBIŠOV</v>
      </c>
      <c r="I127" s="93" t="s">
        <v>27</v>
      </c>
      <c r="J127" s="26" t="str">
        <f>E23</f>
        <v>APRO s.r.o. TREBIŠOV</v>
      </c>
      <c r="L127" s="28"/>
    </row>
    <row r="128" spans="2:12" s="1" customFormat="1" ht="15.2" customHeight="1">
      <c r="B128" s="28"/>
      <c r="C128" s="23" t="s">
        <v>25</v>
      </c>
      <c r="F128" s="21" t="str">
        <f>IF(E20="","",E20)</f>
        <v>Vyplň údaj</v>
      </c>
      <c r="I128" s="93" t="s">
        <v>31</v>
      </c>
      <c r="J128" s="26" t="str">
        <f>E26</f>
        <v xml:space="preserve"> </v>
      </c>
      <c r="L128" s="28"/>
    </row>
    <row r="129" spans="2:65" s="1" customFormat="1" ht="10.35" customHeight="1">
      <c r="B129" s="28"/>
      <c r="I129" s="92"/>
      <c r="L129" s="28"/>
    </row>
    <row r="130" spans="2:65" s="10" customFormat="1" ht="29.25" customHeight="1">
      <c r="B130" s="129"/>
      <c r="C130" s="130" t="s">
        <v>123</v>
      </c>
      <c r="D130" s="131" t="s">
        <v>59</v>
      </c>
      <c r="E130" s="131" t="s">
        <v>55</v>
      </c>
      <c r="F130" s="131" t="s">
        <v>56</v>
      </c>
      <c r="G130" s="131" t="s">
        <v>124</v>
      </c>
      <c r="H130" s="131" t="s">
        <v>125</v>
      </c>
      <c r="I130" s="132" t="s">
        <v>126</v>
      </c>
      <c r="J130" s="133" t="s">
        <v>108</v>
      </c>
      <c r="K130" s="134" t="s">
        <v>127</v>
      </c>
      <c r="L130" s="129"/>
      <c r="M130" s="55" t="s">
        <v>1</v>
      </c>
      <c r="N130" s="56" t="s">
        <v>38</v>
      </c>
      <c r="O130" s="56" t="s">
        <v>128</v>
      </c>
      <c r="P130" s="56" t="s">
        <v>129</v>
      </c>
      <c r="Q130" s="56" t="s">
        <v>130</v>
      </c>
      <c r="R130" s="56" t="s">
        <v>131</v>
      </c>
      <c r="S130" s="56" t="s">
        <v>132</v>
      </c>
      <c r="T130" s="57" t="s">
        <v>133</v>
      </c>
    </row>
    <row r="131" spans="2:65" s="1" customFormat="1" ht="22.9" customHeight="1">
      <c r="B131" s="28"/>
      <c r="C131" s="60" t="s">
        <v>109</v>
      </c>
      <c r="I131" s="92"/>
      <c r="J131" s="135"/>
      <c r="L131" s="28"/>
      <c r="M131" s="58"/>
      <c r="N131" s="49"/>
      <c r="O131" s="49"/>
      <c r="P131" s="136">
        <f>P132+P161</f>
        <v>0</v>
      </c>
      <c r="Q131" s="49"/>
      <c r="R131" s="136">
        <f>R132+R161</f>
        <v>1410.0051199999998</v>
      </c>
      <c r="S131" s="49"/>
      <c r="T131" s="137">
        <f>T132+T161</f>
        <v>0</v>
      </c>
      <c r="AT131" s="13" t="s">
        <v>73</v>
      </c>
      <c r="AU131" s="13" t="s">
        <v>110</v>
      </c>
      <c r="BK131" s="138" t="e">
        <f>BK132+BK161</f>
        <v>#VALUE!</v>
      </c>
    </row>
    <row r="132" spans="2:65" s="11" customFormat="1" ht="25.9" customHeight="1">
      <c r="B132" s="139"/>
      <c r="D132" s="140" t="s">
        <v>73</v>
      </c>
      <c r="E132" s="141" t="s">
        <v>134</v>
      </c>
      <c r="F132" s="141" t="s">
        <v>135</v>
      </c>
      <c r="I132" s="142"/>
      <c r="J132" s="143"/>
      <c r="L132" s="139"/>
      <c r="M132" s="144"/>
      <c r="N132" s="145"/>
      <c r="O132" s="145"/>
      <c r="P132" s="146">
        <f>P133+P140+P142+P144+P150+P152+P155+P157</f>
        <v>0</v>
      </c>
      <c r="Q132" s="145"/>
      <c r="R132" s="146">
        <f>R133+R140+R142+R144+R150+R152+R155+R157</f>
        <v>1410.0051199999998</v>
      </c>
      <c r="S132" s="145"/>
      <c r="T132" s="147">
        <f>T133+T140+T142+T144+T150+T152+T155+T157</f>
        <v>0</v>
      </c>
      <c r="AR132" s="140" t="s">
        <v>81</v>
      </c>
      <c r="AT132" s="148" t="s">
        <v>73</v>
      </c>
      <c r="AU132" s="148" t="s">
        <v>74</v>
      </c>
      <c r="AY132" s="140" t="s">
        <v>136</v>
      </c>
      <c r="BK132" s="149" t="e">
        <f>BK133+BK140+BK142+BK144+BK150+BK152+BK155+BK157</f>
        <v>#VALUE!</v>
      </c>
    </row>
    <row r="133" spans="2:65" s="11" customFormat="1" ht="22.9" customHeight="1">
      <c r="B133" s="139"/>
      <c r="D133" s="140" t="s">
        <v>73</v>
      </c>
      <c r="E133" s="150" t="s">
        <v>81</v>
      </c>
      <c r="F133" s="150" t="s">
        <v>137</v>
      </c>
      <c r="I133" s="142"/>
      <c r="J133" s="151">
        <f>BK133</f>
        <v>0</v>
      </c>
      <c r="L133" s="139"/>
      <c r="M133" s="144"/>
      <c r="N133" s="145"/>
      <c r="O133" s="145"/>
      <c r="P133" s="146">
        <f>SUM(P134:P139)</f>
        <v>0</v>
      </c>
      <c r="Q133" s="145"/>
      <c r="R133" s="146">
        <f>SUM(R134:R139)</f>
        <v>0</v>
      </c>
      <c r="S133" s="145"/>
      <c r="T133" s="147">
        <f>SUM(T134:T139)</f>
        <v>0</v>
      </c>
      <c r="AR133" s="140" t="s">
        <v>81</v>
      </c>
      <c r="AT133" s="148" t="s">
        <v>73</v>
      </c>
      <c r="AU133" s="148" t="s">
        <v>81</v>
      </c>
      <c r="AY133" s="140" t="s">
        <v>136</v>
      </c>
      <c r="BK133" s="149">
        <f>SUM(BK134:BK139)</f>
        <v>0</v>
      </c>
    </row>
    <row r="134" spans="2:65" s="1" customFormat="1" ht="24" customHeight="1">
      <c r="B134" s="152"/>
      <c r="C134" s="153" t="s">
        <v>81</v>
      </c>
      <c r="D134" s="153" t="s">
        <v>138</v>
      </c>
      <c r="E134" s="154" t="s">
        <v>139</v>
      </c>
      <c r="F134" s="155" t="s">
        <v>140</v>
      </c>
      <c r="G134" s="156" t="s">
        <v>141</v>
      </c>
      <c r="H134" s="157">
        <v>284.25</v>
      </c>
      <c r="I134" s="158"/>
      <c r="J134" s="157">
        <f t="shared" ref="J134:J139" si="0">ROUND(I134*H134,3)</f>
        <v>0</v>
      </c>
      <c r="K134" s="155" t="s">
        <v>142</v>
      </c>
      <c r="L134" s="28"/>
      <c r="M134" s="159" t="s">
        <v>1</v>
      </c>
      <c r="N134" s="160" t="s">
        <v>40</v>
      </c>
      <c r="O134" s="51"/>
      <c r="P134" s="161">
        <f t="shared" ref="P134:P139" si="1">O134*H134</f>
        <v>0</v>
      </c>
      <c r="Q134" s="161">
        <v>0</v>
      </c>
      <c r="R134" s="161">
        <f t="shared" ref="R134:R139" si="2">Q134*H134</f>
        <v>0</v>
      </c>
      <c r="S134" s="161">
        <v>0</v>
      </c>
      <c r="T134" s="162">
        <f t="shared" ref="T134:T139" si="3">S134*H134</f>
        <v>0</v>
      </c>
      <c r="AR134" s="163" t="s">
        <v>143</v>
      </c>
      <c r="AT134" s="163" t="s">
        <v>138</v>
      </c>
      <c r="AU134" s="163" t="s">
        <v>87</v>
      </c>
      <c r="AY134" s="13" t="s">
        <v>136</v>
      </c>
      <c r="BE134" s="164">
        <f t="shared" ref="BE134:BE139" si="4">IF(N134="základná",J134,0)</f>
        <v>0</v>
      </c>
      <c r="BF134" s="164">
        <f t="shared" ref="BF134:BF139" si="5">IF(N134="znížená",J134,0)</f>
        <v>0</v>
      </c>
      <c r="BG134" s="164">
        <f t="shared" ref="BG134:BG139" si="6">IF(N134="zákl. prenesená",J134,0)</f>
        <v>0</v>
      </c>
      <c r="BH134" s="164">
        <f t="shared" ref="BH134:BH139" si="7">IF(N134="zníž. prenesená",J134,0)</f>
        <v>0</v>
      </c>
      <c r="BI134" s="164">
        <f t="shared" ref="BI134:BI139" si="8">IF(N134="nulová",J134,0)</f>
        <v>0</v>
      </c>
      <c r="BJ134" s="13" t="s">
        <v>87</v>
      </c>
      <c r="BK134" s="165">
        <f t="shared" ref="BK134:BK139" si="9">ROUND(I134*H134,3)</f>
        <v>0</v>
      </c>
      <c r="BL134" s="13" t="s">
        <v>143</v>
      </c>
      <c r="BM134" s="163" t="s">
        <v>144</v>
      </c>
    </row>
    <row r="135" spans="2:65" s="1" customFormat="1" ht="16.5" customHeight="1">
      <c r="B135" s="152"/>
      <c r="C135" s="153" t="s">
        <v>87</v>
      </c>
      <c r="D135" s="153" t="s">
        <v>138</v>
      </c>
      <c r="E135" s="154" t="s">
        <v>145</v>
      </c>
      <c r="F135" s="155" t="s">
        <v>146</v>
      </c>
      <c r="G135" s="156" t="s">
        <v>141</v>
      </c>
      <c r="H135" s="157">
        <v>11.475</v>
      </c>
      <c r="I135" s="158"/>
      <c r="J135" s="157">
        <f t="shared" si="0"/>
        <v>0</v>
      </c>
      <c r="K135" s="155" t="s">
        <v>142</v>
      </c>
      <c r="L135" s="28"/>
      <c r="M135" s="159" t="s">
        <v>1</v>
      </c>
      <c r="N135" s="160" t="s">
        <v>40</v>
      </c>
      <c r="O135" s="51"/>
      <c r="P135" s="161">
        <f t="shared" si="1"/>
        <v>0</v>
      </c>
      <c r="Q135" s="161">
        <v>0</v>
      </c>
      <c r="R135" s="161">
        <f t="shared" si="2"/>
        <v>0</v>
      </c>
      <c r="S135" s="161">
        <v>0</v>
      </c>
      <c r="T135" s="162">
        <f t="shared" si="3"/>
        <v>0</v>
      </c>
      <c r="AR135" s="163" t="s">
        <v>143</v>
      </c>
      <c r="AT135" s="163" t="s">
        <v>138</v>
      </c>
      <c r="AU135" s="163" t="s">
        <v>87</v>
      </c>
      <c r="AY135" s="13" t="s">
        <v>136</v>
      </c>
      <c r="BE135" s="164">
        <f t="shared" si="4"/>
        <v>0</v>
      </c>
      <c r="BF135" s="164">
        <f t="shared" si="5"/>
        <v>0</v>
      </c>
      <c r="BG135" s="164">
        <f t="shared" si="6"/>
        <v>0</v>
      </c>
      <c r="BH135" s="164">
        <f t="shared" si="7"/>
        <v>0</v>
      </c>
      <c r="BI135" s="164">
        <f t="shared" si="8"/>
        <v>0</v>
      </c>
      <c r="BJ135" s="13" t="s">
        <v>87</v>
      </c>
      <c r="BK135" s="165">
        <f t="shared" si="9"/>
        <v>0</v>
      </c>
      <c r="BL135" s="13" t="s">
        <v>143</v>
      </c>
      <c r="BM135" s="163" t="s">
        <v>147</v>
      </c>
    </row>
    <row r="136" spans="2:65" s="1" customFormat="1" ht="36" customHeight="1">
      <c r="B136" s="152"/>
      <c r="C136" s="153" t="s">
        <v>148</v>
      </c>
      <c r="D136" s="153" t="s">
        <v>138</v>
      </c>
      <c r="E136" s="154" t="s">
        <v>149</v>
      </c>
      <c r="F136" s="155" t="s">
        <v>150</v>
      </c>
      <c r="G136" s="156" t="s">
        <v>141</v>
      </c>
      <c r="H136" s="157">
        <v>295.72500000000002</v>
      </c>
      <c r="I136" s="158"/>
      <c r="J136" s="157">
        <f t="shared" si="0"/>
        <v>0</v>
      </c>
      <c r="K136" s="155" t="s">
        <v>142</v>
      </c>
      <c r="L136" s="28"/>
      <c r="M136" s="159" t="s">
        <v>1</v>
      </c>
      <c r="N136" s="160" t="s">
        <v>40</v>
      </c>
      <c r="O136" s="51"/>
      <c r="P136" s="161">
        <f t="shared" si="1"/>
        <v>0</v>
      </c>
      <c r="Q136" s="161">
        <v>0</v>
      </c>
      <c r="R136" s="161">
        <f t="shared" si="2"/>
        <v>0</v>
      </c>
      <c r="S136" s="161">
        <v>0</v>
      </c>
      <c r="T136" s="162">
        <f t="shared" si="3"/>
        <v>0</v>
      </c>
      <c r="AR136" s="163" t="s">
        <v>143</v>
      </c>
      <c r="AT136" s="163" t="s">
        <v>138</v>
      </c>
      <c r="AU136" s="163" t="s">
        <v>87</v>
      </c>
      <c r="AY136" s="13" t="s">
        <v>136</v>
      </c>
      <c r="BE136" s="164">
        <f t="shared" si="4"/>
        <v>0</v>
      </c>
      <c r="BF136" s="164">
        <f t="shared" si="5"/>
        <v>0</v>
      </c>
      <c r="BG136" s="164">
        <f t="shared" si="6"/>
        <v>0</v>
      </c>
      <c r="BH136" s="164">
        <f t="shared" si="7"/>
        <v>0</v>
      </c>
      <c r="BI136" s="164">
        <f t="shared" si="8"/>
        <v>0</v>
      </c>
      <c r="BJ136" s="13" t="s">
        <v>87</v>
      </c>
      <c r="BK136" s="165">
        <f t="shared" si="9"/>
        <v>0</v>
      </c>
      <c r="BL136" s="13" t="s">
        <v>143</v>
      </c>
      <c r="BM136" s="163" t="s">
        <v>151</v>
      </c>
    </row>
    <row r="137" spans="2:65" s="1" customFormat="1" ht="24" customHeight="1">
      <c r="B137" s="152"/>
      <c r="C137" s="153" t="s">
        <v>143</v>
      </c>
      <c r="D137" s="153" t="s">
        <v>138</v>
      </c>
      <c r="E137" s="154" t="s">
        <v>152</v>
      </c>
      <c r="F137" s="155" t="s">
        <v>153</v>
      </c>
      <c r="G137" s="156" t="s">
        <v>141</v>
      </c>
      <c r="H137" s="157">
        <v>295.72500000000002</v>
      </c>
      <c r="I137" s="158"/>
      <c r="J137" s="157">
        <f t="shared" si="0"/>
        <v>0</v>
      </c>
      <c r="K137" s="155" t="s">
        <v>142</v>
      </c>
      <c r="L137" s="28"/>
      <c r="M137" s="159" t="s">
        <v>1</v>
      </c>
      <c r="N137" s="160" t="s">
        <v>40</v>
      </c>
      <c r="O137" s="51"/>
      <c r="P137" s="161">
        <f t="shared" si="1"/>
        <v>0</v>
      </c>
      <c r="Q137" s="161">
        <v>0</v>
      </c>
      <c r="R137" s="161">
        <f t="shared" si="2"/>
        <v>0</v>
      </c>
      <c r="S137" s="161">
        <v>0</v>
      </c>
      <c r="T137" s="162">
        <f t="shared" si="3"/>
        <v>0</v>
      </c>
      <c r="AR137" s="163" t="s">
        <v>143</v>
      </c>
      <c r="AT137" s="163" t="s">
        <v>138</v>
      </c>
      <c r="AU137" s="163" t="s">
        <v>87</v>
      </c>
      <c r="AY137" s="13" t="s">
        <v>136</v>
      </c>
      <c r="BE137" s="164">
        <f t="shared" si="4"/>
        <v>0</v>
      </c>
      <c r="BF137" s="164">
        <f t="shared" si="5"/>
        <v>0</v>
      </c>
      <c r="BG137" s="164">
        <f t="shared" si="6"/>
        <v>0</v>
      </c>
      <c r="BH137" s="164">
        <f t="shared" si="7"/>
        <v>0</v>
      </c>
      <c r="BI137" s="164">
        <f t="shared" si="8"/>
        <v>0</v>
      </c>
      <c r="BJ137" s="13" t="s">
        <v>87</v>
      </c>
      <c r="BK137" s="165">
        <f t="shared" si="9"/>
        <v>0</v>
      </c>
      <c r="BL137" s="13" t="s">
        <v>143</v>
      </c>
      <c r="BM137" s="163" t="s">
        <v>154</v>
      </c>
    </row>
    <row r="138" spans="2:65" s="1" customFormat="1" ht="16.5" customHeight="1">
      <c r="B138" s="152"/>
      <c r="C138" s="153" t="s">
        <v>155</v>
      </c>
      <c r="D138" s="153" t="s">
        <v>138</v>
      </c>
      <c r="E138" s="154" t="s">
        <v>156</v>
      </c>
      <c r="F138" s="155" t="s">
        <v>157</v>
      </c>
      <c r="G138" s="156" t="s">
        <v>141</v>
      </c>
      <c r="H138" s="157">
        <v>295.72500000000002</v>
      </c>
      <c r="I138" s="158"/>
      <c r="J138" s="157">
        <f t="shared" si="0"/>
        <v>0</v>
      </c>
      <c r="K138" s="155" t="s">
        <v>142</v>
      </c>
      <c r="L138" s="28"/>
      <c r="M138" s="159" t="s">
        <v>1</v>
      </c>
      <c r="N138" s="160" t="s">
        <v>40</v>
      </c>
      <c r="O138" s="51"/>
      <c r="P138" s="161">
        <f t="shared" si="1"/>
        <v>0</v>
      </c>
      <c r="Q138" s="161">
        <v>0</v>
      </c>
      <c r="R138" s="161">
        <f t="shared" si="2"/>
        <v>0</v>
      </c>
      <c r="S138" s="161">
        <v>0</v>
      </c>
      <c r="T138" s="162">
        <f t="shared" si="3"/>
        <v>0</v>
      </c>
      <c r="AR138" s="163" t="s">
        <v>143</v>
      </c>
      <c r="AT138" s="163" t="s">
        <v>138</v>
      </c>
      <c r="AU138" s="163" t="s">
        <v>87</v>
      </c>
      <c r="AY138" s="13" t="s">
        <v>136</v>
      </c>
      <c r="BE138" s="164">
        <f t="shared" si="4"/>
        <v>0</v>
      </c>
      <c r="BF138" s="164">
        <f t="shared" si="5"/>
        <v>0</v>
      </c>
      <c r="BG138" s="164">
        <f t="shared" si="6"/>
        <v>0</v>
      </c>
      <c r="BH138" s="164">
        <f t="shared" si="7"/>
        <v>0</v>
      </c>
      <c r="BI138" s="164">
        <f t="shared" si="8"/>
        <v>0</v>
      </c>
      <c r="BJ138" s="13" t="s">
        <v>87</v>
      </c>
      <c r="BK138" s="165">
        <f t="shared" si="9"/>
        <v>0</v>
      </c>
      <c r="BL138" s="13" t="s">
        <v>143</v>
      </c>
      <c r="BM138" s="163" t="s">
        <v>158</v>
      </c>
    </row>
    <row r="139" spans="2:65" s="1" customFormat="1" ht="16.5" customHeight="1">
      <c r="B139" s="152"/>
      <c r="C139" s="153" t="s">
        <v>159</v>
      </c>
      <c r="D139" s="153" t="s">
        <v>138</v>
      </c>
      <c r="E139" s="154" t="s">
        <v>160</v>
      </c>
      <c r="F139" s="155" t="s">
        <v>161</v>
      </c>
      <c r="G139" s="156" t="s">
        <v>162</v>
      </c>
      <c r="H139" s="157">
        <v>1895</v>
      </c>
      <c r="I139" s="158"/>
      <c r="J139" s="157">
        <f t="shared" si="0"/>
        <v>0</v>
      </c>
      <c r="K139" s="155" t="s">
        <v>142</v>
      </c>
      <c r="L139" s="28"/>
      <c r="M139" s="159" t="s">
        <v>1</v>
      </c>
      <c r="N139" s="160" t="s">
        <v>40</v>
      </c>
      <c r="O139" s="51"/>
      <c r="P139" s="161">
        <f t="shared" si="1"/>
        <v>0</v>
      </c>
      <c r="Q139" s="161">
        <v>0</v>
      </c>
      <c r="R139" s="161">
        <f t="shared" si="2"/>
        <v>0</v>
      </c>
      <c r="S139" s="161">
        <v>0</v>
      </c>
      <c r="T139" s="162">
        <f t="shared" si="3"/>
        <v>0</v>
      </c>
      <c r="AR139" s="163" t="s">
        <v>143</v>
      </c>
      <c r="AT139" s="163" t="s">
        <v>138</v>
      </c>
      <c r="AU139" s="163" t="s">
        <v>87</v>
      </c>
      <c r="AY139" s="13" t="s">
        <v>136</v>
      </c>
      <c r="BE139" s="164">
        <f t="shared" si="4"/>
        <v>0</v>
      </c>
      <c r="BF139" s="164">
        <f t="shared" si="5"/>
        <v>0</v>
      </c>
      <c r="BG139" s="164">
        <f t="shared" si="6"/>
        <v>0</v>
      </c>
      <c r="BH139" s="164">
        <f t="shared" si="7"/>
        <v>0</v>
      </c>
      <c r="BI139" s="164">
        <f t="shared" si="8"/>
        <v>0</v>
      </c>
      <c r="BJ139" s="13" t="s">
        <v>87</v>
      </c>
      <c r="BK139" s="165">
        <f t="shared" si="9"/>
        <v>0</v>
      </c>
      <c r="BL139" s="13" t="s">
        <v>143</v>
      </c>
      <c r="BM139" s="163" t="s">
        <v>163</v>
      </c>
    </row>
    <row r="140" spans="2:65" s="11" customFormat="1" ht="22.9" customHeight="1">
      <c r="B140" s="139"/>
      <c r="D140" s="140" t="s">
        <v>73</v>
      </c>
      <c r="E140" s="150" t="s">
        <v>148</v>
      </c>
      <c r="F140" s="150" t="s">
        <v>164</v>
      </c>
      <c r="I140" s="142"/>
      <c r="J140" s="151"/>
      <c r="L140" s="139"/>
      <c r="M140" s="144"/>
      <c r="N140" s="145"/>
      <c r="O140" s="145"/>
      <c r="P140" s="146">
        <f>P141</f>
        <v>0</v>
      </c>
      <c r="Q140" s="145"/>
      <c r="R140" s="146">
        <f>R141</f>
        <v>0</v>
      </c>
      <c r="S140" s="145"/>
      <c r="T140" s="147">
        <f>T141</f>
        <v>0</v>
      </c>
      <c r="AR140" s="140" t="s">
        <v>81</v>
      </c>
      <c r="AT140" s="148" t="s">
        <v>73</v>
      </c>
      <c r="AU140" s="148" t="s">
        <v>81</v>
      </c>
      <c r="AY140" s="140" t="s">
        <v>136</v>
      </c>
      <c r="BK140" s="149">
        <f>BK141</f>
        <v>0</v>
      </c>
    </row>
    <row r="141" spans="2:65" s="1" customFormat="1" ht="60" customHeight="1">
      <c r="B141" s="152"/>
      <c r="C141" s="153" t="s">
        <v>165</v>
      </c>
      <c r="D141" s="153" t="s">
        <v>138</v>
      </c>
      <c r="E141" s="154" t="s">
        <v>166</v>
      </c>
      <c r="F141" s="155" t="s">
        <v>167</v>
      </c>
      <c r="G141" s="156" t="s">
        <v>168</v>
      </c>
      <c r="H141" s="157">
        <v>1</v>
      </c>
      <c r="I141" s="158"/>
      <c r="J141" s="157"/>
      <c r="K141" s="155" t="s">
        <v>1</v>
      </c>
      <c r="L141" s="28"/>
      <c r="M141" s="159" t="s">
        <v>1</v>
      </c>
      <c r="N141" s="160" t="s">
        <v>40</v>
      </c>
      <c r="O141" s="51"/>
      <c r="P141" s="161">
        <f>O141*H141</f>
        <v>0</v>
      </c>
      <c r="Q141" s="161">
        <v>0</v>
      </c>
      <c r="R141" s="161">
        <f>Q141*H141</f>
        <v>0</v>
      </c>
      <c r="S141" s="161">
        <v>0</v>
      </c>
      <c r="T141" s="162">
        <f>S141*H141</f>
        <v>0</v>
      </c>
      <c r="AR141" s="163" t="s">
        <v>143</v>
      </c>
      <c r="AT141" s="163" t="s">
        <v>138</v>
      </c>
      <c r="AU141" s="163" t="s">
        <v>87</v>
      </c>
      <c r="AY141" s="13" t="s">
        <v>136</v>
      </c>
      <c r="BE141" s="164">
        <f>IF(N141="základná",J141,0)</f>
        <v>0</v>
      </c>
      <c r="BF141" s="164">
        <f>IF(N141="znížená",J141,0)</f>
        <v>0</v>
      </c>
      <c r="BG141" s="164">
        <f>IF(N141="zákl. prenesená",J141,0)</f>
        <v>0</v>
      </c>
      <c r="BH141" s="164">
        <f>IF(N141="zníž. prenesená",J141,0)</f>
        <v>0</v>
      </c>
      <c r="BI141" s="164">
        <f>IF(N141="nulová",J141,0)</f>
        <v>0</v>
      </c>
      <c r="BJ141" s="13" t="s">
        <v>87</v>
      </c>
      <c r="BK141" s="165">
        <f>ROUND(I141*H141,3)</f>
        <v>0</v>
      </c>
      <c r="BL141" s="13" t="s">
        <v>143</v>
      </c>
      <c r="BM141" s="163" t="s">
        <v>169</v>
      </c>
    </row>
    <row r="142" spans="2:65" s="11" customFormat="1" ht="22.9" customHeight="1">
      <c r="B142" s="139"/>
      <c r="D142" s="140" t="s">
        <v>73</v>
      </c>
      <c r="E142" s="150" t="s">
        <v>143</v>
      </c>
      <c r="F142" s="150" t="s">
        <v>170</v>
      </c>
      <c r="I142" s="142"/>
      <c r="J142" s="151">
        <f>BK142</f>
        <v>0</v>
      </c>
      <c r="L142" s="139"/>
      <c r="M142" s="144"/>
      <c r="N142" s="145"/>
      <c r="O142" s="145"/>
      <c r="P142" s="146">
        <f>P143</f>
        <v>0</v>
      </c>
      <c r="Q142" s="145"/>
      <c r="R142" s="146">
        <f>R143</f>
        <v>8.2579200000000004</v>
      </c>
      <c r="S142" s="145"/>
      <c r="T142" s="147">
        <f>T143</f>
        <v>0</v>
      </c>
      <c r="AR142" s="140" t="s">
        <v>81</v>
      </c>
      <c r="AT142" s="148" t="s">
        <v>73</v>
      </c>
      <c r="AU142" s="148" t="s">
        <v>81</v>
      </c>
      <c r="AY142" s="140" t="s">
        <v>136</v>
      </c>
      <c r="BK142" s="149">
        <f>BK143</f>
        <v>0</v>
      </c>
    </row>
    <row r="143" spans="2:65" s="1" customFormat="1" ht="24" customHeight="1">
      <c r="B143" s="152"/>
      <c r="C143" s="153" t="s">
        <v>171</v>
      </c>
      <c r="D143" s="153" t="s">
        <v>138</v>
      </c>
      <c r="E143" s="154" t="s">
        <v>172</v>
      </c>
      <c r="F143" s="155" t="s">
        <v>173</v>
      </c>
      <c r="G143" s="156" t="s">
        <v>162</v>
      </c>
      <c r="H143" s="157">
        <v>51</v>
      </c>
      <c r="I143" s="158"/>
      <c r="J143" s="157">
        <f>ROUND(I143*H143,3)</f>
        <v>0</v>
      </c>
      <c r="K143" s="155" t="s">
        <v>1</v>
      </c>
      <c r="L143" s="28"/>
      <c r="M143" s="159" t="s">
        <v>1</v>
      </c>
      <c r="N143" s="160" t="s">
        <v>40</v>
      </c>
      <c r="O143" s="51"/>
      <c r="P143" s="161">
        <f>O143*H143</f>
        <v>0</v>
      </c>
      <c r="Q143" s="161">
        <v>0.16192000000000001</v>
      </c>
      <c r="R143" s="161">
        <f>Q143*H143</f>
        <v>8.2579200000000004</v>
      </c>
      <c r="S143" s="161">
        <v>0</v>
      </c>
      <c r="T143" s="162">
        <f>S143*H143</f>
        <v>0</v>
      </c>
      <c r="AR143" s="163" t="s">
        <v>143</v>
      </c>
      <c r="AT143" s="163" t="s">
        <v>138</v>
      </c>
      <c r="AU143" s="163" t="s">
        <v>87</v>
      </c>
      <c r="AY143" s="13" t="s">
        <v>136</v>
      </c>
      <c r="BE143" s="164">
        <f>IF(N143="základná",J143,0)</f>
        <v>0</v>
      </c>
      <c r="BF143" s="164">
        <f>IF(N143="znížená",J143,0)</f>
        <v>0</v>
      </c>
      <c r="BG143" s="164">
        <f>IF(N143="zákl. prenesená",J143,0)</f>
        <v>0</v>
      </c>
      <c r="BH143" s="164">
        <f>IF(N143="zníž. prenesená",J143,0)</f>
        <v>0</v>
      </c>
      <c r="BI143" s="164">
        <f>IF(N143="nulová",J143,0)</f>
        <v>0</v>
      </c>
      <c r="BJ143" s="13" t="s">
        <v>87</v>
      </c>
      <c r="BK143" s="165">
        <f>ROUND(I143*H143,3)</f>
        <v>0</v>
      </c>
      <c r="BL143" s="13" t="s">
        <v>143</v>
      </c>
      <c r="BM143" s="163" t="s">
        <v>174</v>
      </c>
    </row>
    <row r="144" spans="2:65" s="11" customFormat="1" ht="22.9" customHeight="1">
      <c r="B144" s="139"/>
      <c r="D144" s="140" t="s">
        <v>73</v>
      </c>
      <c r="E144" s="150" t="s">
        <v>155</v>
      </c>
      <c r="F144" s="150" t="s">
        <v>175</v>
      </c>
      <c r="I144" s="142"/>
      <c r="J144" s="151"/>
      <c r="L144" s="139"/>
      <c r="M144" s="144"/>
      <c r="N144" s="145"/>
      <c r="O144" s="145"/>
      <c r="P144" s="146">
        <f>SUM(P145:P149)</f>
        <v>0</v>
      </c>
      <c r="Q144" s="145"/>
      <c r="R144" s="146">
        <f>SUM(R145:R149)</f>
        <v>1348.3872499999998</v>
      </c>
      <c r="S144" s="145"/>
      <c r="T144" s="147">
        <f>SUM(T145:T149)</f>
        <v>0</v>
      </c>
      <c r="AR144" s="140" t="s">
        <v>81</v>
      </c>
      <c r="AT144" s="148" t="s">
        <v>73</v>
      </c>
      <c r="AU144" s="148" t="s">
        <v>81</v>
      </c>
      <c r="AY144" s="140" t="s">
        <v>136</v>
      </c>
      <c r="BK144" s="149" t="e">
        <f>SUM(BK145:BK149)</f>
        <v>#VALUE!</v>
      </c>
    </row>
    <row r="145" spans="2:65" s="1" customFormat="1" ht="36" customHeight="1">
      <c r="B145" s="152"/>
      <c r="C145" s="153" t="s">
        <v>176</v>
      </c>
      <c r="D145" s="153" t="s">
        <v>138</v>
      </c>
      <c r="E145" s="154" t="s">
        <v>177</v>
      </c>
      <c r="F145" s="155" t="s">
        <v>178</v>
      </c>
      <c r="G145" s="156" t="s">
        <v>162</v>
      </c>
      <c r="H145" s="157">
        <v>1895</v>
      </c>
      <c r="I145" s="158"/>
      <c r="J145" s="157">
        <f>ROUND(I145*H145,3)</f>
        <v>0</v>
      </c>
      <c r="K145" s="155" t="s">
        <v>142</v>
      </c>
      <c r="L145" s="28"/>
      <c r="M145" s="159" t="s">
        <v>1</v>
      </c>
      <c r="N145" s="160" t="s">
        <v>40</v>
      </c>
      <c r="O145" s="51"/>
      <c r="P145" s="161">
        <f>O145*H145</f>
        <v>0</v>
      </c>
      <c r="Q145" s="161">
        <v>0.1012</v>
      </c>
      <c r="R145" s="161">
        <f>Q145*H145</f>
        <v>191.774</v>
      </c>
      <c r="S145" s="161">
        <v>0</v>
      </c>
      <c r="T145" s="162">
        <f>S145*H145</f>
        <v>0</v>
      </c>
      <c r="AR145" s="163" t="s">
        <v>143</v>
      </c>
      <c r="AT145" s="163" t="s">
        <v>138</v>
      </c>
      <c r="AU145" s="163" t="s">
        <v>87</v>
      </c>
      <c r="AY145" s="13" t="s">
        <v>136</v>
      </c>
      <c r="BE145" s="164">
        <f>IF(N145="základná",J145,0)</f>
        <v>0</v>
      </c>
      <c r="BF145" s="164">
        <f>IF(N145="znížená",J145,0)</f>
        <v>0</v>
      </c>
      <c r="BG145" s="164">
        <f>IF(N145="zákl. prenesená",J145,0)</f>
        <v>0</v>
      </c>
      <c r="BH145" s="164">
        <f>IF(N145="zníž. prenesená",J145,0)</f>
        <v>0</v>
      </c>
      <c r="BI145" s="164">
        <f>IF(N145="nulová",J145,0)</f>
        <v>0</v>
      </c>
      <c r="BJ145" s="13" t="s">
        <v>87</v>
      </c>
      <c r="BK145" s="165">
        <f>ROUND(I145*H145,3)</f>
        <v>0</v>
      </c>
      <c r="BL145" s="13" t="s">
        <v>143</v>
      </c>
      <c r="BM145" s="163" t="s">
        <v>179</v>
      </c>
    </row>
    <row r="146" spans="2:65" s="1" customFormat="1" ht="24" customHeight="1">
      <c r="B146" s="152"/>
      <c r="C146" s="153" t="s">
        <v>180</v>
      </c>
      <c r="D146" s="153" t="s">
        <v>138</v>
      </c>
      <c r="E146" s="154" t="s">
        <v>181</v>
      </c>
      <c r="F146" s="155" t="s">
        <v>182</v>
      </c>
      <c r="G146" s="156" t="s">
        <v>162</v>
      </c>
      <c r="H146" s="157">
        <v>1895</v>
      </c>
      <c r="I146" s="158"/>
      <c r="J146" s="157">
        <f>ROUND(I146*H146,3)</f>
        <v>0</v>
      </c>
      <c r="K146" s="155" t="s">
        <v>142</v>
      </c>
      <c r="L146" s="28"/>
      <c r="M146" s="159" t="s">
        <v>1</v>
      </c>
      <c r="N146" s="160" t="s">
        <v>40</v>
      </c>
      <c r="O146" s="51"/>
      <c r="P146" s="161">
        <f>O146*H146</f>
        <v>0</v>
      </c>
      <c r="Q146" s="161">
        <v>0.18906999999999999</v>
      </c>
      <c r="R146" s="161">
        <f>Q146*H146</f>
        <v>358.28764999999999</v>
      </c>
      <c r="S146" s="161">
        <v>0</v>
      </c>
      <c r="T146" s="162">
        <f>S146*H146</f>
        <v>0</v>
      </c>
      <c r="AR146" s="163" t="s">
        <v>143</v>
      </c>
      <c r="AT146" s="163" t="s">
        <v>138</v>
      </c>
      <c r="AU146" s="163" t="s">
        <v>87</v>
      </c>
      <c r="AY146" s="13" t="s">
        <v>136</v>
      </c>
      <c r="BE146" s="164">
        <f>IF(N146="základná",J146,0)</f>
        <v>0</v>
      </c>
      <c r="BF146" s="164">
        <f>IF(N146="znížená",J146,0)</f>
        <v>0</v>
      </c>
      <c r="BG146" s="164">
        <f>IF(N146="zákl. prenesená",J146,0)</f>
        <v>0</v>
      </c>
      <c r="BH146" s="164">
        <f>IF(N146="zníž. prenesená",J146,0)</f>
        <v>0</v>
      </c>
      <c r="BI146" s="164">
        <f>IF(N146="nulová",J146,0)</f>
        <v>0</v>
      </c>
      <c r="BJ146" s="13" t="s">
        <v>87</v>
      </c>
      <c r="BK146" s="165">
        <f>ROUND(I146*H146,3)</f>
        <v>0</v>
      </c>
      <c r="BL146" s="13" t="s">
        <v>143</v>
      </c>
      <c r="BM146" s="163" t="s">
        <v>183</v>
      </c>
    </row>
    <row r="147" spans="2:65" s="1" customFormat="1" ht="24" customHeight="1">
      <c r="B147" s="152"/>
      <c r="C147" s="153" t="s">
        <v>184</v>
      </c>
      <c r="D147" s="153" t="s">
        <v>138</v>
      </c>
      <c r="E147" s="154" t="s">
        <v>185</v>
      </c>
      <c r="F147" s="155" t="s">
        <v>186</v>
      </c>
      <c r="G147" s="156" t="s">
        <v>162</v>
      </c>
      <c r="H147" s="157">
        <v>1895</v>
      </c>
      <c r="I147" s="158"/>
      <c r="J147" s="157">
        <f>ROUND(I147*H147,3)</f>
        <v>0</v>
      </c>
      <c r="K147" s="155" t="s">
        <v>142</v>
      </c>
      <c r="L147" s="28"/>
      <c r="M147" s="159" t="s">
        <v>1</v>
      </c>
      <c r="N147" s="160" t="s">
        <v>40</v>
      </c>
      <c r="O147" s="51"/>
      <c r="P147" s="161">
        <f>O147*H147</f>
        <v>0</v>
      </c>
      <c r="Q147" s="161">
        <v>0.34297</v>
      </c>
      <c r="R147" s="161">
        <f>Q147*H147</f>
        <v>649.92814999999996</v>
      </c>
      <c r="S147" s="161">
        <v>0</v>
      </c>
      <c r="T147" s="162">
        <f>S147*H147</f>
        <v>0</v>
      </c>
      <c r="AR147" s="163" t="s">
        <v>143</v>
      </c>
      <c r="AT147" s="163" t="s">
        <v>138</v>
      </c>
      <c r="AU147" s="163" t="s">
        <v>87</v>
      </c>
      <c r="AY147" s="13" t="s">
        <v>136</v>
      </c>
      <c r="BE147" s="164">
        <f>IF(N147="základná",J147,0)</f>
        <v>0</v>
      </c>
      <c r="BF147" s="164">
        <f>IF(N147="znížená",J147,0)</f>
        <v>0</v>
      </c>
      <c r="BG147" s="164">
        <f>IF(N147="zákl. prenesená",J147,0)</f>
        <v>0</v>
      </c>
      <c r="BH147" s="164">
        <f>IF(N147="zníž. prenesená",J147,0)</f>
        <v>0</v>
      </c>
      <c r="BI147" s="164">
        <f>IF(N147="nulová",J147,0)</f>
        <v>0</v>
      </c>
      <c r="BJ147" s="13" t="s">
        <v>87</v>
      </c>
      <c r="BK147" s="165">
        <f>ROUND(I147*H147,3)</f>
        <v>0</v>
      </c>
      <c r="BL147" s="13" t="s">
        <v>143</v>
      </c>
      <c r="BM147" s="163" t="s">
        <v>187</v>
      </c>
    </row>
    <row r="148" spans="2:65" s="1" customFormat="1" ht="24" customHeight="1">
      <c r="B148" s="152"/>
      <c r="C148" s="153" t="s">
        <v>188</v>
      </c>
      <c r="D148" s="153" t="s">
        <v>138</v>
      </c>
      <c r="E148" s="154" t="s">
        <v>189</v>
      </c>
      <c r="F148" s="155" t="s">
        <v>190</v>
      </c>
      <c r="G148" s="156" t="s">
        <v>162</v>
      </c>
      <c r="H148" s="157">
        <v>1895</v>
      </c>
      <c r="I148" s="158" t="s">
        <v>378</v>
      </c>
      <c r="J148" s="157"/>
      <c r="K148" s="155" t="s">
        <v>142</v>
      </c>
      <c r="L148" s="28"/>
      <c r="M148" s="159" t="s">
        <v>1</v>
      </c>
      <c r="N148" s="160" t="s">
        <v>40</v>
      </c>
      <c r="O148" s="51"/>
      <c r="P148" s="161">
        <f>O148*H148</f>
        <v>0</v>
      </c>
      <c r="Q148" s="161">
        <v>5.1000000000000004E-4</v>
      </c>
      <c r="R148" s="161">
        <f>Q148*H148</f>
        <v>0.96645000000000003</v>
      </c>
      <c r="S148" s="161">
        <v>0</v>
      </c>
      <c r="T148" s="162">
        <f>S148*H148</f>
        <v>0</v>
      </c>
      <c r="AR148" s="163" t="s">
        <v>143</v>
      </c>
      <c r="AT148" s="163" t="s">
        <v>138</v>
      </c>
      <c r="AU148" s="163" t="s">
        <v>87</v>
      </c>
      <c r="AY148" s="13" t="s">
        <v>136</v>
      </c>
      <c r="BE148" s="164">
        <f>IF(N148="základná",J148,0)</f>
        <v>0</v>
      </c>
      <c r="BF148" s="164">
        <f>IF(N148="znížená",J148,0)</f>
        <v>0</v>
      </c>
      <c r="BG148" s="164">
        <f>IF(N148="zákl. prenesená",J148,0)</f>
        <v>0</v>
      </c>
      <c r="BH148" s="164">
        <f>IF(N148="zníž. prenesená",J148,0)</f>
        <v>0</v>
      </c>
      <c r="BI148" s="164">
        <f>IF(N148="nulová",J148,0)</f>
        <v>0</v>
      </c>
      <c r="BJ148" s="13" t="s">
        <v>87</v>
      </c>
      <c r="BK148" s="165" t="e">
        <f>ROUND(I148*H148,3)</f>
        <v>#VALUE!</v>
      </c>
      <c r="BL148" s="13" t="s">
        <v>143</v>
      </c>
      <c r="BM148" s="163" t="s">
        <v>191</v>
      </c>
    </row>
    <row r="149" spans="2:65" s="1" customFormat="1" ht="24" customHeight="1">
      <c r="B149" s="152"/>
      <c r="C149" s="153" t="s">
        <v>192</v>
      </c>
      <c r="D149" s="153" t="s">
        <v>138</v>
      </c>
      <c r="E149" s="154" t="s">
        <v>193</v>
      </c>
      <c r="F149" s="155" t="s">
        <v>194</v>
      </c>
      <c r="G149" s="156" t="s">
        <v>162</v>
      </c>
      <c r="H149" s="157">
        <v>1895</v>
      </c>
      <c r="I149" s="158" t="s">
        <v>381</v>
      </c>
      <c r="J149" s="157"/>
      <c r="K149" s="155" t="s">
        <v>142</v>
      </c>
      <c r="L149" s="28"/>
      <c r="M149" s="159" t="s">
        <v>1</v>
      </c>
      <c r="N149" s="160" t="s">
        <v>40</v>
      </c>
      <c r="O149" s="51"/>
      <c r="P149" s="161">
        <f>O149*H149</f>
        <v>0</v>
      </c>
      <c r="Q149" s="161">
        <v>7.7799999999999994E-2</v>
      </c>
      <c r="R149" s="161">
        <f>Q149*H149</f>
        <v>147.43099999999998</v>
      </c>
      <c r="S149" s="161">
        <v>0</v>
      </c>
      <c r="T149" s="162">
        <f>S149*H149</f>
        <v>0</v>
      </c>
      <c r="AR149" s="163" t="s">
        <v>143</v>
      </c>
      <c r="AT149" s="163" t="s">
        <v>138</v>
      </c>
      <c r="AU149" s="163" t="s">
        <v>87</v>
      </c>
      <c r="AY149" s="13" t="s">
        <v>136</v>
      </c>
      <c r="BE149" s="164">
        <f>IF(N149="základná",J149,0)</f>
        <v>0</v>
      </c>
      <c r="BF149" s="164">
        <f>IF(N149="znížená",J149,0)</f>
        <v>0</v>
      </c>
      <c r="BG149" s="164">
        <f>IF(N149="zákl. prenesená",J149,0)</f>
        <v>0</v>
      </c>
      <c r="BH149" s="164">
        <f>IF(N149="zníž. prenesená",J149,0)</f>
        <v>0</v>
      </c>
      <c r="BI149" s="164">
        <f>IF(N149="nulová",J149,0)</f>
        <v>0</v>
      </c>
      <c r="BJ149" s="13" t="s">
        <v>87</v>
      </c>
      <c r="BK149" s="165" t="e">
        <f>ROUND(I149*H149,3)</f>
        <v>#VALUE!</v>
      </c>
      <c r="BL149" s="13" t="s">
        <v>143</v>
      </c>
      <c r="BM149" s="163" t="s">
        <v>195</v>
      </c>
    </row>
    <row r="150" spans="2:65" s="11" customFormat="1" ht="22.9" customHeight="1">
      <c r="B150" s="139"/>
      <c r="D150" s="140" t="s">
        <v>73</v>
      </c>
      <c r="E150" s="150" t="s">
        <v>159</v>
      </c>
      <c r="F150" s="150" t="s">
        <v>196</v>
      </c>
      <c r="I150" s="142"/>
      <c r="J150" s="151">
        <f>BK150</f>
        <v>0</v>
      </c>
      <c r="L150" s="139"/>
      <c r="M150" s="144"/>
      <c r="N150" s="145"/>
      <c r="O150" s="145"/>
      <c r="P150" s="146">
        <f>P151</f>
        <v>0</v>
      </c>
      <c r="Q150" s="145"/>
      <c r="R150" s="146">
        <f>R151</f>
        <v>11.88165</v>
      </c>
      <c r="S150" s="145"/>
      <c r="T150" s="147">
        <f>T151</f>
        <v>0</v>
      </c>
      <c r="AR150" s="140" t="s">
        <v>81</v>
      </c>
      <c r="AT150" s="148" t="s">
        <v>73</v>
      </c>
      <c r="AU150" s="148" t="s">
        <v>81</v>
      </c>
      <c r="AY150" s="140" t="s">
        <v>136</v>
      </c>
      <c r="BK150" s="149">
        <f>BK151</f>
        <v>0</v>
      </c>
    </row>
    <row r="151" spans="2:65" s="1" customFormat="1" ht="36" customHeight="1">
      <c r="B151" s="152"/>
      <c r="C151" s="153" t="s">
        <v>197</v>
      </c>
      <c r="D151" s="153" t="s">
        <v>138</v>
      </c>
      <c r="E151" s="154" t="s">
        <v>198</v>
      </c>
      <c r="F151" s="155" t="s">
        <v>199</v>
      </c>
      <c r="G151" s="156" t="s">
        <v>162</v>
      </c>
      <c r="H151" s="157">
        <v>1895</v>
      </c>
      <c r="I151" s="158"/>
      <c r="J151" s="157">
        <f>ROUND(I151*H151,3)</f>
        <v>0</v>
      </c>
      <c r="K151" s="155" t="s">
        <v>142</v>
      </c>
      <c r="L151" s="28"/>
      <c r="M151" s="159" t="s">
        <v>1</v>
      </c>
      <c r="N151" s="160" t="s">
        <v>40</v>
      </c>
      <c r="O151" s="51"/>
      <c r="P151" s="161">
        <f>O151*H151</f>
        <v>0</v>
      </c>
      <c r="Q151" s="161">
        <v>6.2700000000000004E-3</v>
      </c>
      <c r="R151" s="161">
        <f>Q151*H151</f>
        <v>11.88165</v>
      </c>
      <c r="S151" s="161">
        <v>0</v>
      </c>
      <c r="T151" s="162">
        <f>S151*H151</f>
        <v>0</v>
      </c>
      <c r="AR151" s="163" t="s">
        <v>143</v>
      </c>
      <c r="AT151" s="163" t="s">
        <v>138</v>
      </c>
      <c r="AU151" s="163" t="s">
        <v>87</v>
      </c>
      <c r="AY151" s="13" t="s">
        <v>136</v>
      </c>
      <c r="BE151" s="164">
        <f>IF(N151="základná",J151,0)</f>
        <v>0</v>
      </c>
      <c r="BF151" s="164">
        <f>IF(N151="znížená",J151,0)</f>
        <v>0</v>
      </c>
      <c r="BG151" s="164">
        <f>IF(N151="zákl. prenesená",J151,0)</f>
        <v>0</v>
      </c>
      <c r="BH151" s="164">
        <f>IF(N151="zníž. prenesená",J151,0)</f>
        <v>0</v>
      </c>
      <c r="BI151" s="164">
        <f>IF(N151="nulová",J151,0)</f>
        <v>0</v>
      </c>
      <c r="BJ151" s="13" t="s">
        <v>87</v>
      </c>
      <c r="BK151" s="165">
        <f>ROUND(I151*H151,3)</f>
        <v>0</v>
      </c>
      <c r="BL151" s="13" t="s">
        <v>143</v>
      </c>
      <c r="BM151" s="163" t="s">
        <v>200</v>
      </c>
    </row>
    <row r="152" spans="2:65" s="11" customFormat="1" ht="22.9" customHeight="1">
      <c r="B152" s="139"/>
      <c r="D152" s="140" t="s">
        <v>73</v>
      </c>
      <c r="E152" s="150" t="s">
        <v>176</v>
      </c>
      <c r="F152" s="150" t="s">
        <v>201</v>
      </c>
      <c r="I152" s="142"/>
      <c r="J152" s="151">
        <f>BK152</f>
        <v>0</v>
      </c>
      <c r="L152" s="139"/>
      <c r="M152" s="144"/>
      <c r="N152" s="145"/>
      <c r="O152" s="145"/>
      <c r="P152" s="146">
        <f>SUM(P153:P154)</f>
        <v>0</v>
      </c>
      <c r="Q152" s="145"/>
      <c r="R152" s="146">
        <f>SUM(R153:R154)</f>
        <v>41.478300000000004</v>
      </c>
      <c r="S152" s="145"/>
      <c r="T152" s="147">
        <f>SUM(T153:T154)</f>
        <v>0</v>
      </c>
      <c r="AR152" s="140" t="s">
        <v>81</v>
      </c>
      <c r="AT152" s="148" t="s">
        <v>73</v>
      </c>
      <c r="AU152" s="148" t="s">
        <v>81</v>
      </c>
      <c r="AY152" s="140" t="s">
        <v>136</v>
      </c>
      <c r="BK152" s="149">
        <f>SUM(BK153:BK154)</f>
        <v>0</v>
      </c>
    </row>
    <row r="153" spans="2:65" s="1" customFormat="1" ht="36" customHeight="1">
      <c r="B153" s="152"/>
      <c r="C153" s="153" t="s">
        <v>202</v>
      </c>
      <c r="D153" s="153" t="s">
        <v>138</v>
      </c>
      <c r="E153" s="154" t="s">
        <v>203</v>
      </c>
      <c r="F153" s="155" t="s">
        <v>204</v>
      </c>
      <c r="G153" s="156" t="s">
        <v>205</v>
      </c>
      <c r="H153" s="157">
        <v>170</v>
      </c>
      <c r="I153" s="158"/>
      <c r="J153" s="157">
        <f>ROUND(I153*H153,3)</f>
        <v>0</v>
      </c>
      <c r="K153" s="155" t="s">
        <v>142</v>
      </c>
      <c r="L153" s="28"/>
      <c r="M153" s="159" t="s">
        <v>1</v>
      </c>
      <c r="N153" s="160" t="s">
        <v>40</v>
      </c>
      <c r="O153" s="51"/>
      <c r="P153" s="161">
        <f>O153*H153</f>
        <v>0</v>
      </c>
      <c r="Q153" s="161">
        <v>0.15814</v>
      </c>
      <c r="R153" s="161">
        <f>Q153*H153</f>
        <v>26.883800000000001</v>
      </c>
      <c r="S153" s="161">
        <v>0</v>
      </c>
      <c r="T153" s="162">
        <f>S153*H153</f>
        <v>0</v>
      </c>
      <c r="AR153" s="163" t="s">
        <v>143</v>
      </c>
      <c r="AT153" s="163" t="s">
        <v>138</v>
      </c>
      <c r="AU153" s="163" t="s">
        <v>87</v>
      </c>
      <c r="AY153" s="13" t="s">
        <v>136</v>
      </c>
      <c r="BE153" s="164">
        <f>IF(N153="základná",J153,0)</f>
        <v>0</v>
      </c>
      <c r="BF153" s="164">
        <f>IF(N153="znížená",J153,0)</f>
        <v>0</v>
      </c>
      <c r="BG153" s="164">
        <f>IF(N153="zákl. prenesená",J153,0)</f>
        <v>0</v>
      </c>
      <c r="BH153" s="164">
        <f>IF(N153="zníž. prenesená",J153,0)</f>
        <v>0</v>
      </c>
      <c r="BI153" s="164">
        <f>IF(N153="nulová",J153,0)</f>
        <v>0</v>
      </c>
      <c r="BJ153" s="13" t="s">
        <v>87</v>
      </c>
      <c r="BK153" s="165">
        <f>ROUND(I153*H153,3)</f>
        <v>0</v>
      </c>
      <c r="BL153" s="13" t="s">
        <v>143</v>
      </c>
      <c r="BM153" s="163" t="s">
        <v>206</v>
      </c>
    </row>
    <row r="154" spans="2:65" s="1" customFormat="1" ht="24" customHeight="1">
      <c r="B154" s="152"/>
      <c r="C154" s="166" t="s">
        <v>207</v>
      </c>
      <c r="D154" s="166" t="s">
        <v>208</v>
      </c>
      <c r="E154" s="167" t="s">
        <v>209</v>
      </c>
      <c r="F154" s="168" t="s">
        <v>210</v>
      </c>
      <c r="G154" s="169" t="s">
        <v>211</v>
      </c>
      <c r="H154" s="170">
        <v>171.7</v>
      </c>
      <c r="I154" s="171"/>
      <c r="J154" s="170">
        <f>ROUND(I154*H154,3)</f>
        <v>0</v>
      </c>
      <c r="K154" s="168" t="s">
        <v>142</v>
      </c>
      <c r="L154" s="172"/>
      <c r="M154" s="173" t="s">
        <v>1</v>
      </c>
      <c r="N154" s="174" t="s">
        <v>40</v>
      </c>
      <c r="O154" s="51"/>
      <c r="P154" s="161">
        <f>O154*H154</f>
        <v>0</v>
      </c>
      <c r="Q154" s="161">
        <v>8.5000000000000006E-2</v>
      </c>
      <c r="R154" s="161">
        <f>Q154*H154</f>
        <v>14.5945</v>
      </c>
      <c r="S154" s="161">
        <v>0</v>
      </c>
      <c r="T154" s="162">
        <f>S154*H154</f>
        <v>0</v>
      </c>
      <c r="AR154" s="163" t="s">
        <v>171</v>
      </c>
      <c r="AT154" s="163" t="s">
        <v>208</v>
      </c>
      <c r="AU154" s="163" t="s">
        <v>87</v>
      </c>
      <c r="AY154" s="13" t="s">
        <v>136</v>
      </c>
      <c r="BE154" s="164">
        <f>IF(N154="základná",J154,0)</f>
        <v>0</v>
      </c>
      <c r="BF154" s="164">
        <f>IF(N154="znížená",J154,0)</f>
        <v>0</v>
      </c>
      <c r="BG154" s="164">
        <f>IF(N154="zákl. prenesená",J154,0)</f>
        <v>0</v>
      </c>
      <c r="BH154" s="164">
        <f>IF(N154="zníž. prenesená",J154,0)</f>
        <v>0</v>
      </c>
      <c r="BI154" s="164">
        <f>IF(N154="nulová",J154,0)</f>
        <v>0</v>
      </c>
      <c r="BJ154" s="13" t="s">
        <v>87</v>
      </c>
      <c r="BK154" s="165">
        <f>ROUND(I154*H154,3)</f>
        <v>0</v>
      </c>
      <c r="BL154" s="13" t="s">
        <v>143</v>
      </c>
      <c r="BM154" s="163" t="s">
        <v>212</v>
      </c>
    </row>
    <row r="155" spans="2:65" s="11" customFormat="1" ht="22.9" customHeight="1">
      <c r="B155" s="139"/>
      <c r="D155" s="140" t="s">
        <v>73</v>
      </c>
      <c r="E155" s="150" t="s">
        <v>213</v>
      </c>
      <c r="F155" s="150" t="s">
        <v>214</v>
      </c>
      <c r="I155" s="142"/>
      <c r="J155" s="151">
        <f>BK155</f>
        <v>0</v>
      </c>
      <c r="L155" s="139"/>
      <c r="M155" s="144"/>
      <c r="N155" s="145"/>
      <c r="O155" s="145"/>
      <c r="P155" s="146">
        <f>P156</f>
        <v>0</v>
      </c>
      <c r="Q155" s="145"/>
      <c r="R155" s="146">
        <f>R156</f>
        <v>0</v>
      </c>
      <c r="S155" s="145"/>
      <c r="T155" s="147">
        <f>T156</f>
        <v>0</v>
      </c>
      <c r="AR155" s="140" t="s">
        <v>81</v>
      </c>
      <c r="AT155" s="148" t="s">
        <v>73</v>
      </c>
      <c r="AU155" s="148" t="s">
        <v>81</v>
      </c>
      <c r="AY155" s="140" t="s">
        <v>136</v>
      </c>
      <c r="BK155" s="149">
        <f>BK156</f>
        <v>0</v>
      </c>
    </row>
    <row r="156" spans="2:65" s="1" customFormat="1" ht="24" customHeight="1">
      <c r="B156" s="152"/>
      <c r="C156" s="153" t="s">
        <v>215</v>
      </c>
      <c r="D156" s="153" t="s">
        <v>138</v>
      </c>
      <c r="E156" s="154" t="s">
        <v>216</v>
      </c>
      <c r="F156" s="155" t="s">
        <v>217</v>
      </c>
      <c r="G156" s="156" t="s">
        <v>218</v>
      </c>
      <c r="H156" s="157">
        <v>1410.0050000000001</v>
      </c>
      <c r="I156" s="158"/>
      <c r="J156" s="157">
        <f>ROUND(I156*H156,3)</f>
        <v>0</v>
      </c>
      <c r="K156" s="155" t="s">
        <v>142</v>
      </c>
      <c r="L156" s="28"/>
      <c r="M156" s="159" t="s">
        <v>1</v>
      </c>
      <c r="N156" s="160" t="s">
        <v>40</v>
      </c>
      <c r="O156" s="51"/>
      <c r="P156" s="161">
        <f>O156*H156</f>
        <v>0</v>
      </c>
      <c r="Q156" s="161">
        <v>0</v>
      </c>
      <c r="R156" s="161">
        <f>Q156*H156</f>
        <v>0</v>
      </c>
      <c r="S156" s="161">
        <v>0</v>
      </c>
      <c r="T156" s="162">
        <f>S156*H156</f>
        <v>0</v>
      </c>
      <c r="AR156" s="163" t="s">
        <v>143</v>
      </c>
      <c r="AT156" s="163" t="s">
        <v>138</v>
      </c>
      <c r="AU156" s="163" t="s">
        <v>87</v>
      </c>
      <c r="AY156" s="13" t="s">
        <v>136</v>
      </c>
      <c r="BE156" s="164">
        <f>IF(N156="základná",J156,0)</f>
        <v>0</v>
      </c>
      <c r="BF156" s="164">
        <f>IF(N156="znížená",J156,0)</f>
        <v>0</v>
      </c>
      <c r="BG156" s="164">
        <f>IF(N156="zákl. prenesená",J156,0)</f>
        <v>0</v>
      </c>
      <c r="BH156" s="164">
        <f>IF(N156="zníž. prenesená",J156,0)</f>
        <v>0</v>
      </c>
      <c r="BI156" s="164">
        <f>IF(N156="nulová",J156,0)</f>
        <v>0</v>
      </c>
      <c r="BJ156" s="13" t="s">
        <v>87</v>
      </c>
      <c r="BK156" s="165">
        <f>ROUND(I156*H156,3)</f>
        <v>0</v>
      </c>
      <c r="BL156" s="13" t="s">
        <v>143</v>
      </c>
      <c r="BM156" s="163" t="s">
        <v>219</v>
      </c>
    </row>
    <row r="157" spans="2:65" s="11" customFormat="1" ht="22.9" customHeight="1">
      <c r="B157" s="139"/>
      <c r="D157" s="140" t="s">
        <v>73</v>
      </c>
      <c r="E157" s="150" t="s">
        <v>220</v>
      </c>
      <c r="F157" s="150" t="s">
        <v>221</v>
      </c>
      <c r="I157" s="142"/>
      <c r="J157" s="151">
        <f>BK157</f>
        <v>0</v>
      </c>
      <c r="L157" s="139"/>
      <c r="M157" s="144"/>
      <c r="N157" s="145"/>
      <c r="O157" s="145"/>
      <c r="P157" s="146">
        <f>SUM(P158:P160)</f>
        <v>0</v>
      </c>
      <c r="Q157" s="145"/>
      <c r="R157" s="146">
        <f>SUM(R158:R160)</f>
        <v>0</v>
      </c>
      <c r="S157" s="145"/>
      <c r="T157" s="147">
        <f>SUM(T158:T160)</f>
        <v>0</v>
      </c>
      <c r="AR157" s="140" t="s">
        <v>81</v>
      </c>
      <c r="AT157" s="148" t="s">
        <v>73</v>
      </c>
      <c r="AU157" s="148" t="s">
        <v>81</v>
      </c>
      <c r="AY157" s="140" t="s">
        <v>136</v>
      </c>
      <c r="BK157" s="149">
        <f>SUM(BK158:BK160)</f>
        <v>0</v>
      </c>
    </row>
    <row r="158" spans="2:65" s="1" customFormat="1" ht="16.5" customHeight="1">
      <c r="B158" s="152"/>
      <c r="C158" s="153" t="s">
        <v>222</v>
      </c>
      <c r="D158" s="153" t="s">
        <v>138</v>
      </c>
      <c r="E158" s="154" t="s">
        <v>223</v>
      </c>
      <c r="F158" s="155" t="s">
        <v>224</v>
      </c>
      <c r="G158" s="156" t="s">
        <v>168</v>
      </c>
      <c r="H158" s="157">
        <v>1</v>
      </c>
      <c r="I158" s="158"/>
      <c r="J158" s="157">
        <f>ROUND(I158*H158,3)</f>
        <v>0</v>
      </c>
      <c r="K158" s="155" t="s">
        <v>1</v>
      </c>
      <c r="L158" s="28"/>
      <c r="M158" s="159" t="s">
        <v>1</v>
      </c>
      <c r="N158" s="160" t="s">
        <v>40</v>
      </c>
      <c r="O158" s="51"/>
      <c r="P158" s="161">
        <f>O158*H158</f>
        <v>0</v>
      </c>
      <c r="Q158" s="161">
        <v>0</v>
      </c>
      <c r="R158" s="161">
        <f>Q158*H158</f>
        <v>0</v>
      </c>
      <c r="S158" s="161">
        <v>0</v>
      </c>
      <c r="T158" s="162">
        <f>S158*H158</f>
        <v>0</v>
      </c>
      <c r="AR158" s="163" t="s">
        <v>143</v>
      </c>
      <c r="AT158" s="163" t="s">
        <v>138</v>
      </c>
      <c r="AU158" s="163" t="s">
        <v>87</v>
      </c>
      <c r="AY158" s="13" t="s">
        <v>136</v>
      </c>
      <c r="BE158" s="164">
        <f>IF(N158="základná",J158,0)</f>
        <v>0</v>
      </c>
      <c r="BF158" s="164">
        <f>IF(N158="znížená",J158,0)</f>
        <v>0</v>
      </c>
      <c r="BG158" s="164">
        <f>IF(N158="zákl. prenesená",J158,0)</f>
        <v>0</v>
      </c>
      <c r="BH158" s="164">
        <f>IF(N158="zníž. prenesená",J158,0)</f>
        <v>0</v>
      </c>
      <c r="BI158" s="164">
        <f>IF(N158="nulová",J158,0)</f>
        <v>0</v>
      </c>
      <c r="BJ158" s="13" t="s">
        <v>87</v>
      </c>
      <c r="BK158" s="165">
        <f>ROUND(I158*H158,3)</f>
        <v>0</v>
      </c>
      <c r="BL158" s="13" t="s">
        <v>143</v>
      </c>
      <c r="BM158" s="163" t="s">
        <v>225</v>
      </c>
    </row>
    <row r="159" spans="2:65" s="1" customFormat="1" ht="16.5" customHeight="1">
      <c r="B159" s="152"/>
      <c r="C159" s="153" t="s">
        <v>226</v>
      </c>
      <c r="D159" s="153" t="s">
        <v>138</v>
      </c>
      <c r="E159" s="154" t="s">
        <v>227</v>
      </c>
      <c r="F159" s="155" t="s">
        <v>228</v>
      </c>
      <c r="G159" s="156" t="s">
        <v>168</v>
      </c>
      <c r="H159" s="157">
        <v>1</v>
      </c>
      <c r="I159" s="158"/>
      <c r="J159" s="157">
        <f>ROUND(I159*H159,3)</f>
        <v>0</v>
      </c>
      <c r="K159" s="155" t="s">
        <v>1</v>
      </c>
      <c r="L159" s="28"/>
      <c r="M159" s="159" t="s">
        <v>1</v>
      </c>
      <c r="N159" s="160" t="s">
        <v>40</v>
      </c>
      <c r="O159" s="51"/>
      <c r="P159" s="161">
        <f>O159*H159</f>
        <v>0</v>
      </c>
      <c r="Q159" s="161">
        <v>0</v>
      </c>
      <c r="R159" s="161">
        <f>Q159*H159</f>
        <v>0</v>
      </c>
      <c r="S159" s="161">
        <v>0</v>
      </c>
      <c r="T159" s="162">
        <f>S159*H159</f>
        <v>0</v>
      </c>
      <c r="AR159" s="163" t="s">
        <v>143</v>
      </c>
      <c r="AT159" s="163" t="s">
        <v>138</v>
      </c>
      <c r="AU159" s="163" t="s">
        <v>87</v>
      </c>
      <c r="AY159" s="13" t="s">
        <v>136</v>
      </c>
      <c r="BE159" s="164">
        <f>IF(N159="základná",J159,0)</f>
        <v>0</v>
      </c>
      <c r="BF159" s="164">
        <f>IF(N159="znížená",J159,0)</f>
        <v>0</v>
      </c>
      <c r="BG159" s="164">
        <f>IF(N159="zákl. prenesená",J159,0)</f>
        <v>0</v>
      </c>
      <c r="BH159" s="164">
        <f>IF(N159="zníž. prenesená",J159,0)</f>
        <v>0</v>
      </c>
      <c r="BI159" s="164">
        <f>IF(N159="nulová",J159,0)</f>
        <v>0</v>
      </c>
      <c r="BJ159" s="13" t="s">
        <v>87</v>
      </c>
      <c r="BK159" s="165">
        <f>ROUND(I159*H159,3)</f>
        <v>0</v>
      </c>
      <c r="BL159" s="13" t="s">
        <v>143</v>
      </c>
      <c r="BM159" s="163" t="s">
        <v>229</v>
      </c>
    </row>
    <row r="160" spans="2:65" s="1" customFormat="1" ht="16.5" customHeight="1">
      <c r="B160" s="152"/>
      <c r="C160" s="153" t="s">
        <v>7</v>
      </c>
      <c r="D160" s="153" t="s">
        <v>138</v>
      </c>
      <c r="E160" s="154" t="s">
        <v>230</v>
      </c>
      <c r="F160" s="155" t="s">
        <v>231</v>
      </c>
      <c r="G160" s="156" t="s">
        <v>168</v>
      </c>
      <c r="H160" s="157">
        <v>1</v>
      </c>
      <c r="I160" s="158"/>
      <c r="J160" s="157">
        <f>ROUND(I160*H160,3)</f>
        <v>0</v>
      </c>
      <c r="K160" s="155" t="s">
        <v>1</v>
      </c>
      <c r="L160" s="28"/>
      <c r="M160" s="159" t="s">
        <v>1</v>
      </c>
      <c r="N160" s="160" t="s">
        <v>40</v>
      </c>
      <c r="O160" s="51"/>
      <c r="P160" s="161">
        <f>O160*H160</f>
        <v>0</v>
      </c>
      <c r="Q160" s="161">
        <v>0</v>
      </c>
      <c r="R160" s="161">
        <f>Q160*H160</f>
        <v>0</v>
      </c>
      <c r="S160" s="161">
        <v>0</v>
      </c>
      <c r="T160" s="162">
        <f>S160*H160</f>
        <v>0</v>
      </c>
      <c r="AR160" s="163" t="s">
        <v>143</v>
      </c>
      <c r="AT160" s="163" t="s">
        <v>138</v>
      </c>
      <c r="AU160" s="163" t="s">
        <v>87</v>
      </c>
      <c r="AY160" s="13" t="s">
        <v>136</v>
      </c>
      <c r="BE160" s="164">
        <f>IF(N160="základná",J160,0)</f>
        <v>0</v>
      </c>
      <c r="BF160" s="164">
        <f>IF(N160="znížená",J160,0)</f>
        <v>0</v>
      </c>
      <c r="BG160" s="164">
        <f>IF(N160="zákl. prenesená",J160,0)</f>
        <v>0</v>
      </c>
      <c r="BH160" s="164">
        <f>IF(N160="zníž. prenesená",J160,0)</f>
        <v>0</v>
      </c>
      <c r="BI160" s="164">
        <f>IF(N160="nulová",J160,0)</f>
        <v>0</v>
      </c>
      <c r="BJ160" s="13" t="s">
        <v>87</v>
      </c>
      <c r="BK160" s="165">
        <f>ROUND(I160*H160,3)</f>
        <v>0</v>
      </c>
      <c r="BL160" s="13" t="s">
        <v>143</v>
      </c>
      <c r="BM160" s="163" t="s">
        <v>232</v>
      </c>
    </row>
    <row r="161" spans="1:65" s="11" customFormat="1" ht="25.9" customHeight="1">
      <c r="B161" s="139"/>
      <c r="D161" s="140" t="s">
        <v>73</v>
      </c>
      <c r="E161" s="141" t="s">
        <v>208</v>
      </c>
      <c r="F161" s="141" t="s">
        <v>233</v>
      </c>
      <c r="I161" s="142"/>
      <c r="J161" s="143"/>
      <c r="L161" s="139"/>
      <c r="M161" s="144"/>
      <c r="N161" s="145"/>
      <c r="O161" s="145"/>
      <c r="P161" s="146">
        <f>P162</f>
        <v>0</v>
      </c>
      <c r="Q161" s="145"/>
      <c r="R161" s="146">
        <f>R162</f>
        <v>0</v>
      </c>
      <c r="S161" s="145"/>
      <c r="T161" s="147">
        <f>T162</f>
        <v>0</v>
      </c>
      <c r="AR161" s="140" t="s">
        <v>148</v>
      </c>
      <c r="AT161" s="148" t="s">
        <v>73</v>
      </c>
      <c r="AU161" s="148" t="s">
        <v>74</v>
      </c>
      <c r="AY161" s="140" t="s">
        <v>136</v>
      </c>
      <c r="BK161" s="149" t="e">
        <f>BK162</f>
        <v>#VALUE!</v>
      </c>
    </row>
    <row r="162" spans="1:65" s="11" customFormat="1" ht="22.9" customHeight="1">
      <c r="B162" s="139"/>
      <c r="D162" s="140" t="s">
        <v>73</v>
      </c>
      <c r="E162" s="150" t="s">
        <v>234</v>
      </c>
      <c r="F162" s="150" t="s">
        <v>235</v>
      </c>
      <c r="I162" s="142"/>
      <c r="J162" s="151"/>
      <c r="L162" s="139"/>
      <c r="M162" s="144"/>
      <c r="N162" s="145"/>
      <c r="O162" s="145"/>
      <c r="P162" s="146">
        <f>P163</f>
        <v>0</v>
      </c>
      <c r="Q162" s="145"/>
      <c r="R162" s="146">
        <f>R163</f>
        <v>0</v>
      </c>
      <c r="S162" s="145"/>
      <c r="T162" s="147">
        <f>T163</f>
        <v>0</v>
      </c>
      <c r="AR162" s="140" t="s">
        <v>148</v>
      </c>
      <c r="AT162" s="148" t="s">
        <v>73</v>
      </c>
      <c r="AU162" s="148" t="s">
        <v>81</v>
      </c>
      <c r="AY162" s="140" t="s">
        <v>136</v>
      </c>
      <c r="BK162" s="149" t="e">
        <f>BK163</f>
        <v>#VALUE!</v>
      </c>
    </row>
    <row r="163" spans="1:65" s="1" customFormat="1" ht="24" customHeight="1">
      <c r="B163" s="152"/>
      <c r="C163" s="153" t="s">
        <v>236</v>
      </c>
      <c r="D163" s="153" t="s">
        <v>138</v>
      </c>
      <c r="E163" s="154" t="s">
        <v>237</v>
      </c>
      <c r="F163" s="155" t="s">
        <v>238</v>
      </c>
      <c r="G163" s="156" t="s">
        <v>168</v>
      </c>
      <c r="H163" s="157">
        <v>1</v>
      </c>
      <c r="I163" s="158" t="s">
        <v>381</v>
      </c>
      <c r="J163" s="157"/>
      <c r="K163" s="155" t="s">
        <v>1</v>
      </c>
      <c r="L163" s="28"/>
      <c r="M163" s="175" t="s">
        <v>1</v>
      </c>
      <c r="N163" s="176" t="s">
        <v>40</v>
      </c>
      <c r="O163" s="177"/>
      <c r="P163" s="178">
        <f>O163*H163</f>
        <v>0</v>
      </c>
      <c r="Q163" s="178">
        <v>0</v>
      </c>
      <c r="R163" s="178">
        <f>Q163*H163</f>
        <v>0</v>
      </c>
      <c r="S163" s="178">
        <v>0</v>
      </c>
      <c r="T163" s="179">
        <f>S163*H163</f>
        <v>0</v>
      </c>
      <c r="AR163" s="163" t="s">
        <v>239</v>
      </c>
      <c r="AT163" s="163" t="s">
        <v>138</v>
      </c>
      <c r="AU163" s="163" t="s">
        <v>87</v>
      </c>
      <c r="AY163" s="13" t="s">
        <v>136</v>
      </c>
      <c r="BE163" s="164">
        <f>IF(N163="základná",J163,0)</f>
        <v>0</v>
      </c>
      <c r="BF163" s="164">
        <f>IF(N163="znížená",J163,0)</f>
        <v>0</v>
      </c>
      <c r="BG163" s="164">
        <f>IF(N163="zákl. prenesená",J163,0)</f>
        <v>0</v>
      </c>
      <c r="BH163" s="164">
        <f>IF(N163="zníž. prenesená",J163,0)</f>
        <v>0</v>
      </c>
      <c r="BI163" s="164">
        <f>IF(N163="nulová",J163,0)</f>
        <v>0</v>
      </c>
      <c r="BJ163" s="13" t="s">
        <v>87</v>
      </c>
      <c r="BK163" s="165" t="e">
        <f>ROUND(I163*H163,3)</f>
        <v>#VALUE!</v>
      </c>
      <c r="BL163" s="13" t="s">
        <v>239</v>
      </c>
      <c r="BM163" s="163" t="s">
        <v>240</v>
      </c>
    </row>
    <row r="164" spans="1:65" s="1" customFormat="1" ht="6.75" customHeight="1">
      <c r="B164" s="40"/>
      <c r="C164" s="41"/>
      <c r="D164" s="41"/>
      <c r="E164" s="41"/>
      <c r="F164" s="41"/>
      <c r="G164" s="41"/>
      <c r="H164" s="41"/>
      <c r="I164" s="113"/>
      <c r="J164" s="41"/>
      <c r="K164" s="41"/>
      <c r="L164" s="28"/>
    </row>
    <row r="167" spans="1:65" ht="123.75">
      <c r="F167" s="180" t="s">
        <v>380</v>
      </c>
    </row>
    <row r="170" spans="1:65">
      <c r="A170" s="228"/>
      <c r="B170" s="228"/>
      <c r="C170" s="228"/>
      <c r="D170" s="228" t="s">
        <v>382</v>
      </c>
      <c r="E170" s="228"/>
      <c r="F170" s="228"/>
    </row>
  </sheetData>
  <autoFilter ref="C130:K163"/>
  <mergeCells count="12">
    <mergeCell ref="E123:H123"/>
    <mergeCell ref="L2:V2"/>
    <mergeCell ref="E85:H85"/>
    <mergeCell ref="E87:H87"/>
    <mergeCell ref="E89:H89"/>
    <mergeCell ref="E119:H119"/>
    <mergeCell ref="E121:H121"/>
    <mergeCell ref="E7:H7"/>
    <mergeCell ref="E9:H9"/>
    <mergeCell ref="E11:H11"/>
    <mergeCell ref="E20:H20"/>
    <mergeCell ref="E29:H29"/>
  </mergeCells>
  <pageMargins left="0.39370078740157483" right="0.39370078740157483" top="0.39370078740157483" bottom="0.39370078740157483" header="0" footer="0"/>
  <pageSetup paperSize="9" scale="89" fitToHeight="100" orientation="portrait" blackAndWhite="1" r:id="rId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workbookViewId="0"/>
  </sheetViews>
  <sheetFormatPr defaultRowHeight="11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75"/>
  <sheetViews>
    <sheetView showGridLines="0" workbookViewId="0"/>
  </sheetViews>
  <sheetFormatPr defaultRowHeight="11.2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" customWidth="1"/>
    <col min="8" max="8" width="11.5" customWidth="1"/>
    <col min="9" max="9" width="20.1640625" style="89" customWidth="1"/>
    <col min="10" max="10" width="20.1640625" customWidth="1"/>
    <col min="11" max="11" width="20.16406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85" t="s">
        <v>5</v>
      </c>
      <c r="M2" s="186"/>
      <c r="N2" s="186"/>
      <c r="O2" s="186"/>
      <c r="P2" s="186"/>
      <c r="Q2" s="186"/>
      <c r="R2" s="186"/>
      <c r="S2" s="186"/>
      <c r="T2" s="186"/>
      <c r="U2" s="186"/>
      <c r="V2" s="186"/>
      <c r="AT2" s="13" t="s">
        <v>91</v>
      </c>
    </row>
    <row r="3" spans="2:46" ht="6.95" customHeight="1">
      <c r="B3" s="14"/>
      <c r="C3" s="15"/>
      <c r="D3" s="15"/>
      <c r="E3" s="15"/>
      <c r="F3" s="15"/>
      <c r="G3" s="15"/>
      <c r="H3" s="15"/>
      <c r="I3" s="90"/>
      <c r="J3" s="15"/>
      <c r="K3" s="15"/>
      <c r="L3" s="16"/>
      <c r="AT3" s="13" t="s">
        <v>74</v>
      </c>
    </row>
    <row r="4" spans="2:46" ht="24.95" customHeight="1">
      <c r="B4" s="16"/>
      <c r="D4" s="17" t="s">
        <v>101</v>
      </c>
      <c r="L4" s="16"/>
      <c r="M4" s="91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3" t="s">
        <v>14</v>
      </c>
      <c r="L6" s="16"/>
    </row>
    <row r="7" spans="2:46" ht="16.5" customHeight="1">
      <c r="B7" s="16"/>
      <c r="E7" s="225" t="str">
        <f>'Rekapitulácia stavby'!K6</f>
        <v>HOKEJBALOVÉ IHRISKO</v>
      </c>
      <c r="F7" s="226"/>
      <c r="G7" s="226"/>
      <c r="H7" s="226"/>
      <c r="L7" s="16"/>
    </row>
    <row r="8" spans="2:46" ht="12" customHeight="1">
      <c r="B8" s="16"/>
      <c r="D8" s="23" t="s">
        <v>102</v>
      </c>
      <c r="L8" s="16"/>
    </row>
    <row r="9" spans="2:46" s="1" customFormat="1" ht="16.5" customHeight="1">
      <c r="B9" s="28"/>
      <c r="E9" s="225" t="s">
        <v>103</v>
      </c>
      <c r="F9" s="224"/>
      <c r="G9" s="224"/>
      <c r="H9" s="224"/>
      <c r="I9" s="92"/>
      <c r="L9" s="28"/>
    </row>
    <row r="10" spans="2:46" s="1" customFormat="1" ht="12" customHeight="1">
      <c r="B10" s="28"/>
      <c r="D10" s="23" t="s">
        <v>104</v>
      </c>
      <c r="I10" s="92"/>
      <c r="L10" s="28"/>
    </row>
    <row r="11" spans="2:46" s="1" customFormat="1" ht="36.950000000000003" customHeight="1">
      <c r="B11" s="28"/>
      <c r="E11" s="193" t="s">
        <v>241</v>
      </c>
      <c r="F11" s="224"/>
      <c r="G11" s="224"/>
      <c r="H11" s="224"/>
      <c r="I11" s="92"/>
      <c r="L11" s="28"/>
    </row>
    <row r="12" spans="2:46" s="1" customFormat="1">
      <c r="B12" s="28"/>
      <c r="I12" s="92"/>
      <c r="L12" s="28"/>
    </row>
    <row r="13" spans="2:46" s="1" customFormat="1" ht="12" customHeight="1">
      <c r="B13" s="28"/>
      <c r="D13" s="23" t="s">
        <v>16</v>
      </c>
      <c r="F13" s="21" t="s">
        <v>1</v>
      </c>
      <c r="I13" s="93" t="s">
        <v>17</v>
      </c>
      <c r="J13" s="21" t="s">
        <v>1</v>
      </c>
      <c r="L13" s="28"/>
    </row>
    <row r="14" spans="2:46" s="1" customFormat="1" ht="12" customHeight="1">
      <c r="B14" s="28"/>
      <c r="D14" s="23" t="s">
        <v>18</v>
      </c>
      <c r="F14" s="21" t="s">
        <v>19</v>
      </c>
      <c r="I14" s="93" t="s">
        <v>20</v>
      </c>
      <c r="J14" s="48" t="str">
        <f>'Rekapitulácia stavby'!AN8</f>
        <v>Vyplň údaj</v>
      </c>
      <c r="L14" s="28"/>
    </row>
    <row r="15" spans="2:46" s="1" customFormat="1" ht="10.9" customHeight="1">
      <c r="B15" s="28"/>
      <c r="I15" s="92"/>
      <c r="L15" s="28"/>
    </row>
    <row r="16" spans="2:46" s="1" customFormat="1" ht="12" customHeight="1">
      <c r="B16" s="28"/>
      <c r="D16" s="23" t="s">
        <v>21</v>
      </c>
      <c r="I16" s="93" t="s">
        <v>22</v>
      </c>
      <c r="J16" s="21" t="s">
        <v>1</v>
      </c>
      <c r="L16" s="28"/>
    </row>
    <row r="17" spans="2:12" s="1" customFormat="1" ht="18" customHeight="1">
      <c r="B17" s="28"/>
      <c r="E17" s="21" t="s">
        <v>23</v>
      </c>
      <c r="I17" s="93" t="s">
        <v>24</v>
      </c>
      <c r="J17" s="21" t="s">
        <v>1</v>
      </c>
      <c r="L17" s="28"/>
    </row>
    <row r="18" spans="2:12" s="1" customFormat="1" ht="6.95" customHeight="1">
      <c r="B18" s="28"/>
      <c r="I18" s="92"/>
      <c r="L18" s="28"/>
    </row>
    <row r="19" spans="2:12" s="1" customFormat="1" ht="12" customHeight="1">
      <c r="B19" s="28"/>
      <c r="D19" s="23" t="s">
        <v>25</v>
      </c>
      <c r="I19" s="93" t="s">
        <v>22</v>
      </c>
      <c r="J19" s="24" t="str">
        <f>'Rekapitulácia stavby'!AN13</f>
        <v>Vyplň údaj</v>
      </c>
      <c r="L19" s="28"/>
    </row>
    <row r="20" spans="2:12" s="1" customFormat="1" ht="18" customHeight="1">
      <c r="B20" s="28"/>
      <c r="E20" s="227" t="str">
        <f>'Rekapitulácia stavby'!E14</f>
        <v>Vyplň údaj</v>
      </c>
      <c r="F20" s="196"/>
      <c r="G20" s="196"/>
      <c r="H20" s="196"/>
      <c r="I20" s="93" t="s">
        <v>24</v>
      </c>
      <c r="J20" s="24" t="str">
        <f>'Rekapitulácia stavby'!AN14</f>
        <v>Vyplň údaj</v>
      </c>
      <c r="L20" s="28"/>
    </row>
    <row r="21" spans="2:12" s="1" customFormat="1" ht="6.95" customHeight="1">
      <c r="B21" s="28"/>
      <c r="I21" s="92"/>
      <c r="L21" s="28"/>
    </row>
    <row r="22" spans="2:12" s="1" customFormat="1" ht="12" customHeight="1">
      <c r="B22" s="28"/>
      <c r="D22" s="23" t="s">
        <v>27</v>
      </c>
      <c r="I22" s="93" t="s">
        <v>22</v>
      </c>
      <c r="J22" s="21" t="s">
        <v>1</v>
      </c>
      <c r="L22" s="28"/>
    </row>
    <row r="23" spans="2:12" s="1" customFormat="1" ht="18" customHeight="1">
      <c r="B23" s="28"/>
      <c r="E23" s="21" t="s">
        <v>28</v>
      </c>
      <c r="I23" s="93" t="s">
        <v>24</v>
      </c>
      <c r="J23" s="21" t="s">
        <v>1</v>
      </c>
      <c r="L23" s="28"/>
    </row>
    <row r="24" spans="2:12" s="1" customFormat="1" ht="6.95" customHeight="1">
      <c r="B24" s="28"/>
      <c r="I24" s="92"/>
      <c r="L24" s="28"/>
    </row>
    <row r="25" spans="2:12" s="1" customFormat="1" ht="12" customHeight="1">
      <c r="B25" s="28"/>
      <c r="D25" s="23" t="s">
        <v>31</v>
      </c>
      <c r="I25" s="93" t="s">
        <v>22</v>
      </c>
      <c r="J25" s="21" t="str">
        <f>IF('Rekapitulácia stavby'!AN19="","",'Rekapitulácia stavby'!AN19)</f>
        <v/>
      </c>
      <c r="L25" s="28"/>
    </row>
    <row r="26" spans="2:12" s="1" customFormat="1" ht="18" customHeight="1">
      <c r="B26" s="28"/>
      <c r="E26" s="21" t="str">
        <f>IF('Rekapitulácia stavby'!E20="","",'Rekapitulácia stavby'!E20)</f>
        <v xml:space="preserve"> </v>
      </c>
      <c r="I26" s="93" t="s">
        <v>24</v>
      </c>
      <c r="J26" s="21" t="str">
        <f>IF('Rekapitulácia stavby'!AN20="","",'Rekapitulácia stavby'!AN20)</f>
        <v/>
      </c>
      <c r="L26" s="28"/>
    </row>
    <row r="27" spans="2:12" s="1" customFormat="1" ht="6.95" customHeight="1">
      <c r="B27" s="28"/>
      <c r="I27" s="92"/>
      <c r="L27" s="28"/>
    </row>
    <row r="28" spans="2:12" s="1" customFormat="1" ht="12" customHeight="1">
      <c r="B28" s="28"/>
      <c r="D28" s="23" t="s">
        <v>33</v>
      </c>
      <c r="I28" s="92"/>
      <c r="L28" s="28"/>
    </row>
    <row r="29" spans="2:12" s="7" customFormat="1" ht="16.5" customHeight="1">
      <c r="B29" s="94"/>
      <c r="E29" s="200" t="s">
        <v>1</v>
      </c>
      <c r="F29" s="200"/>
      <c r="G29" s="200"/>
      <c r="H29" s="200"/>
      <c r="I29" s="95"/>
      <c r="L29" s="94"/>
    </row>
    <row r="30" spans="2:12" s="1" customFormat="1" ht="6.95" customHeight="1">
      <c r="B30" s="28"/>
      <c r="I30" s="92"/>
      <c r="L30" s="28"/>
    </row>
    <row r="31" spans="2:12" s="1" customFormat="1" ht="6.95" customHeight="1">
      <c r="B31" s="28"/>
      <c r="D31" s="49"/>
      <c r="E31" s="49"/>
      <c r="F31" s="49"/>
      <c r="G31" s="49"/>
      <c r="H31" s="49"/>
      <c r="I31" s="96"/>
      <c r="J31" s="49"/>
      <c r="K31" s="49"/>
      <c r="L31" s="28"/>
    </row>
    <row r="32" spans="2:12" s="1" customFormat="1" ht="25.35" customHeight="1">
      <c r="B32" s="28"/>
      <c r="D32" s="97" t="s">
        <v>34</v>
      </c>
      <c r="I32" s="92"/>
      <c r="J32" s="62">
        <f>ROUND(J130, 2)</f>
        <v>0</v>
      </c>
      <c r="L32" s="28"/>
    </row>
    <row r="33" spans="2:12" s="1" customFormat="1" ht="6.95" customHeight="1">
      <c r="B33" s="28"/>
      <c r="D33" s="49"/>
      <c r="E33" s="49"/>
      <c r="F33" s="49"/>
      <c r="G33" s="49"/>
      <c r="H33" s="49"/>
      <c r="I33" s="96"/>
      <c r="J33" s="49"/>
      <c r="K33" s="49"/>
      <c r="L33" s="28"/>
    </row>
    <row r="34" spans="2:12" s="1" customFormat="1" ht="14.45" customHeight="1">
      <c r="B34" s="28"/>
      <c r="F34" s="31" t="s">
        <v>36</v>
      </c>
      <c r="I34" s="98" t="s">
        <v>35</v>
      </c>
      <c r="J34" s="31" t="s">
        <v>37</v>
      </c>
      <c r="L34" s="28"/>
    </row>
    <row r="35" spans="2:12" s="1" customFormat="1" ht="14.45" customHeight="1">
      <c r="B35" s="28"/>
      <c r="D35" s="99" t="s">
        <v>38</v>
      </c>
      <c r="E35" s="23" t="s">
        <v>39</v>
      </c>
      <c r="F35" s="100">
        <f>ROUND((SUM(BE130:BE174)),  2)</f>
        <v>0</v>
      </c>
      <c r="I35" s="101">
        <v>0.2</v>
      </c>
      <c r="J35" s="100">
        <f>ROUND(((SUM(BE130:BE174))*I35),  2)</f>
        <v>0</v>
      </c>
      <c r="L35" s="28"/>
    </row>
    <row r="36" spans="2:12" s="1" customFormat="1" ht="14.45" customHeight="1">
      <c r="B36" s="28"/>
      <c r="E36" s="23" t="s">
        <v>40</v>
      </c>
      <c r="F36" s="100">
        <f>ROUND((SUM(BF130:BF174)),  2)</f>
        <v>0</v>
      </c>
      <c r="I36" s="101">
        <v>0.2</v>
      </c>
      <c r="J36" s="100">
        <f>ROUND(((SUM(BF130:BF174))*I36),  2)</f>
        <v>0</v>
      </c>
      <c r="L36" s="28"/>
    </row>
    <row r="37" spans="2:12" s="1" customFormat="1" ht="14.45" hidden="1" customHeight="1">
      <c r="B37" s="28"/>
      <c r="E37" s="23" t="s">
        <v>41</v>
      </c>
      <c r="F37" s="100">
        <f>ROUND((SUM(BG130:BG174)),  2)</f>
        <v>0</v>
      </c>
      <c r="I37" s="101">
        <v>0.2</v>
      </c>
      <c r="J37" s="100">
        <f>0</f>
        <v>0</v>
      </c>
      <c r="L37" s="28"/>
    </row>
    <row r="38" spans="2:12" s="1" customFormat="1" ht="14.45" hidden="1" customHeight="1">
      <c r="B38" s="28"/>
      <c r="E38" s="23" t="s">
        <v>42</v>
      </c>
      <c r="F38" s="100">
        <f>ROUND((SUM(BH130:BH174)),  2)</f>
        <v>0</v>
      </c>
      <c r="I38" s="101">
        <v>0.2</v>
      </c>
      <c r="J38" s="100">
        <f>0</f>
        <v>0</v>
      </c>
      <c r="L38" s="28"/>
    </row>
    <row r="39" spans="2:12" s="1" customFormat="1" ht="14.45" hidden="1" customHeight="1">
      <c r="B39" s="28"/>
      <c r="E39" s="23" t="s">
        <v>43</v>
      </c>
      <c r="F39" s="100">
        <f>ROUND((SUM(BI130:BI174)),  2)</f>
        <v>0</v>
      </c>
      <c r="I39" s="101">
        <v>0</v>
      </c>
      <c r="J39" s="100">
        <f>0</f>
        <v>0</v>
      </c>
      <c r="L39" s="28"/>
    </row>
    <row r="40" spans="2:12" s="1" customFormat="1" ht="6.95" customHeight="1">
      <c r="B40" s="28"/>
      <c r="I40" s="92"/>
      <c r="L40" s="28"/>
    </row>
    <row r="41" spans="2:12" s="1" customFormat="1" ht="25.35" customHeight="1">
      <c r="B41" s="28"/>
      <c r="C41" s="102"/>
      <c r="D41" s="103" t="s">
        <v>44</v>
      </c>
      <c r="E41" s="53"/>
      <c r="F41" s="53"/>
      <c r="G41" s="104" t="s">
        <v>45</v>
      </c>
      <c r="H41" s="105" t="s">
        <v>46</v>
      </c>
      <c r="I41" s="106"/>
      <c r="J41" s="107">
        <f>SUM(J32:J39)</f>
        <v>0</v>
      </c>
      <c r="K41" s="108"/>
      <c r="L41" s="28"/>
    </row>
    <row r="42" spans="2:12" s="1" customFormat="1" ht="14.45" customHeight="1">
      <c r="B42" s="28"/>
      <c r="I42" s="92"/>
      <c r="L42" s="28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8"/>
      <c r="D50" s="37" t="s">
        <v>47</v>
      </c>
      <c r="E50" s="38"/>
      <c r="F50" s="38"/>
      <c r="G50" s="37" t="s">
        <v>48</v>
      </c>
      <c r="H50" s="38"/>
      <c r="I50" s="109"/>
      <c r="J50" s="38"/>
      <c r="K50" s="38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8"/>
      <c r="D61" s="39" t="s">
        <v>49</v>
      </c>
      <c r="E61" s="30"/>
      <c r="F61" s="110" t="s">
        <v>50</v>
      </c>
      <c r="G61" s="39" t="s">
        <v>49</v>
      </c>
      <c r="H61" s="30"/>
      <c r="I61" s="111"/>
      <c r="J61" s="112" t="s">
        <v>50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8"/>
      <c r="D65" s="37" t="s">
        <v>51</v>
      </c>
      <c r="E65" s="38"/>
      <c r="F65" s="38"/>
      <c r="G65" s="37" t="s">
        <v>52</v>
      </c>
      <c r="H65" s="38"/>
      <c r="I65" s="109"/>
      <c r="J65" s="38"/>
      <c r="K65" s="38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8"/>
      <c r="D76" s="39" t="s">
        <v>49</v>
      </c>
      <c r="E76" s="30"/>
      <c r="F76" s="110" t="s">
        <v>50</v>
      </c>
      <c r="G76" s="39" t="s">
        <v>49</v>
      </c>
      <c r="H76" s="30"/>
      <c r="I76" s="111"/>
      <c r="J76" s="112" t="s">
        <v>50</v>
      </c>
      <c r="K76" s="30"/>
      <c r="L76" s="28"/>
    </row>
    <row r="77" spans="2:12" s="1" customFormat="1" ht="14.45" customHeight="1">
      <c r="B77" s="40"/>
      <c r="C77" s="41"/>
      <c r="D77" s="41"/>
      <c r="E77" s="41"/>
      <c r="F77" s="41"/>
      <c r="G77" s="41"/>
      <c r="H77" s="41"/>
      <c r="I77" s="113"/>
      <c r="J77" s="41"/>
      <c r="K77" s="41"/>
      <c r="L77" s="28"/>
    </row>
    <row r="81" spans="2:12" s="1" customFormat="1" ht="6.95" customHeight="1">
      <c r="B81" s="42"/>
      <c r="C81" s="43"/>
      <c r="D81" s="43"/>
      <c r="E81" s="43"/>
      <c r="F81" s="43"/>
      <c r="G81" s="43"/>
      <c r="H81" s="43"/>
      <c r="I81" s="114"/>
      <c r="J81" s="43"/>
      <c r="K81" s="43"/>
      <c r="L81" s="28"/>
    </row>
    <row r="82" spans="2:12" s="1" customFormat="1" ht="24.95" customHeight="1">
      <c r="B82" s="28"/>
      <c r="C82" s="17" t="s">
        <v>106</v>
      </c>
      <c r="I82" s="92"/>
      <c r="L82" s="28"/>
    </row>
    <row r="83" spans="2:12" s="1" customFormat="1" ht="6.95" customHeight="1">
      <c r="B83" s="28"/>
      <c r="I83" s="92"/>
      <c r="L83" s="28"/>
    </row>
    <row r="84" spans="2:12" s="1" customFormat="1" ht="12" customHeight="1">
      <c r="B84" s="28"/>
      <c r="C84" s="23" t="s">
        <v>14</v>
      </c>
      <c r="I84" s="92"/>
      <c r="L84" s="28"/>
    </row>
    <row r="85" spans="2:12" s="1" customFormat="1" ht="16.5" customHeight="1">
      <c r="B85" s="28"/>
      <c r="E85" s="225" t="str">
        <f>E7</f>
        <v>HOKEJBALOVÉ IHRISKO</v>
      </c>
      <c r="F85" s="226"/>
      <c r="G85" s="226"/>
      <c r="H85" s="226"/>
      <c r="I85" s="92"/>
      <c r="L85" s="28"/>
    </row>
    <row r="86" spans="2:12" ht="12" customHeight="1">
      <c r="B86" s="16"/>
      <c r="C86" s="23" t="s">
        <v>102</v>
      </c>
      <c r="L86" s="16"/>
    </row>
    <row r="87" spans="2:12" s="1" customFormat="1" ht="16.5" customHeight="1">
      <c r="B87" s="28"/>
      <c r="E87" s="225" t="s">
        <v>103</v>
      </c>
      <c r="F87" s="224"/>
      <c r="G87" s="224"/>
      <c r="H87" s="224"/>
      <c r="I87" s="92"/>
      <c r="L87" s="28"/>
    </row>
    <row r="88" spans="2:12" s="1" customFormat="1" ht="12" customHeight="1">
      <c r="B88" s="28"/>
      <c r="C88" s="23" t="s">
        <v>104</v>
      </c>
      <c r="I88" s="92"/>
      <c r="L88" s="28"/>
    </row>
    <row r="89" spans="2:12" s="1" customFormat="1" ht="16.5" customHeight="1">
      <c r="B89" s="28"/>
      <c r="E89" s="193" t="str">
        <f>E11</f>
        <v>01.2 - OPLOTENIE + ZELEŇ</v>
      </c>
      <c r="F89" s="224"/>
      <c r="G89" s="224"/>
      <c r="H89" s="224"/>
      <c r="I89" s="92"/>
      <c r="L89" s="28"/>
    </row>
    <row r="90" spans="2:12" s="1" customFormat="1" ht="6.95" customHeight="1">
      <c r="B90" s="28"/>
      <c r="I90" s="92"/>
      <c r="L90" s="28"/>
    </row>
    <row r="91" spans="2:12" s="1" customFormat="1" ht="12" customHeight="1">
      <c r="B91" s="28"/>
      <c r="C91" s="23" t="s">
        <v>18</v>
      </c>
      <c r="F91" s="21" t="str">
        <f>F14</f>
        <v>TREBIŠOV</v>
      </c>
      <c r="I91" s="93" t="s">
        <v>20</v>
      </c>
      <c r="J91" s="48" t="str">
        <f>IF(J14="","",J14)</f>
        <v>Vyplň údaj</v>
      </c>
      <c r="L91" s="28"/>
    </row>
    <row r="92" spans="2:12" s="1" customFormat="1" ht="6.95" customHeight="1">
      <c r="B92" s="28"/>
      <c r="I92" s="92"/>
      <c r="L92" s="28"/>
    </row>
    <row r="93" spans="2:12" s="1" customFormat="1" ht="27.95" customHeight="1">
      <c r="B93" s="28"/>
      <c r="C93" s="23" t="s">
        <v>21</v>
      </c>
      <c r="F93" s="21" t="str">
        <f>E17</f>
        <v>MESTO TREBIŠOV</v>
      </c>
      <c r="I93" s="93" t="s">
        <v>27</v>
      </c>
      <c r="J93" s="26" t="str">
        <f>E23</f>
        <v>APRO s.r.o. TREBIŠOV</v>
      </c>
      <c r="L93" s="28"/>
    </row>
    <row r="94" spans="2:12" s="1" customFormat="1" ht="15.2" customHeight="1">
      <c r="B94" s="28"/>
      <c r="C94" s="23" t="s">
        <v>25</v>
      </c>
      <c r="F94" s="21" t="str">
        <f>IF(E20="","",E20)</f>
        <v>Vyplň údaj</v>
      </c>
      <c r="I94" s="93" t="s">
        <v>31</v>
      </c>
      <c r="J94" s="26" t="str">
        <f>E26</f>
        <v xml:space="preserve"> </v>
      </c>
      <c r="L94" s="28"/>
    </row>
    <row r="95" spans="2:12" s="1" customFormat="1" ht="10.35" customHeight="1">
      <c r="B95" s="28"/>
      <c r="I95" s="92"/>
      <c r="L95" s="28"/>
    </row>
    <row r="96" spans="2:12" s="1" customFormat="1" ht="29.25" customHeight="1">
      <c r="B96" s="28"/>
      <c r="C96" s="115" t="s">
        <v>107</v>
      </c>
      <c r="D96" s="102"/>
      <c r="E96" s="102"/>
      <c r="F96" s="102"/>
      <c r="G96" s="102"/>
      <c r="H96" s="102"/>
      <c r="I96" s="116"/>
      <c r="J96" s="117" t="s">
        <v>108</v>
      </c>
      <c r="K96" s="102"/>
      <c r="L96" s="28"/>
    </row>
    <row r="97" spans="2:47" s="1" customFormat="1" ht="10.35" customHeight="1">
      <c r="B97" s="28"/>
      <c r="I97" s="92"/>
      <c r="L97" s="28"/>
    </row>
    <row r="98" spans="2:47" s="1" customFormat="1" ht="22.9" customHeight="1">
      <c r="B98" s="28"/>
      <c r="C98" s="118" t="s">
        <v>109</v>
      </c>
      <c r="I98" s="92"/>
      <c r="J98" s="62">
        <f>J130</f>
        <v>0</v>
      </c>
      <c r="L98" s="28"/>
      <c r="AU98" s="13" t="s">
        <v>110</v>
      </c>
    </row>
    <row r="99" spans="2:47" s="8" customFormat="1" ht="24.95" customHeight="1">
      <c r="B99" s="119"/>
      <c r="D99" s="120" t="s">
        <v>111</v>
      </c>
      <c r="E99" s="121"/>
      <c r="F99" s="121"/>
      <c r="G99" s="121"/>
      <c r="H99" s="121"/>
      <c r="I99" s="122"/>
      <c r="J99" s="123">
        <f>J131</f>
        <v>0</v>
      </c>
      <c r="L99" s="119"/>
    </row>
    <row r="100" spans="2:47" s="9" customFormat="1" ht="19.899999999999999" customHeight="1">
      <c r="B100" s="124"/>
      <c r="D100" s="125" t="s">
        <v>112</v>
      </c>
      <c r="E100" s="126"/>
      <c r="F100" s="126"/>
      <c r="G100" s="126"/>
      <c r="H100" s="126"/>
      <c r="I100" s="127"/>
      <c r="J100" s="128">
        <f>J132</f>
        <v>0</v>
      </c>
      <c r="L100" s="124"/>
    </row>
    <row r="101" spans="2:47" s="9" customFormat="1" ht="19.899999999999999" customHeight="1">
      <c r="B101" s="124"/>
      <c r="D101" s="125" t="s">
        <v>242</v>
      </c>
      <c r="E101" s="126"/>
      <c r="F101" s="126"/>
      <c r="G101" s="126"/>
      <c r="H101" s="126"/>
      <c r="I101" s="127"/>
      <c r="J101" s="128">
        <f>J149</f>
        <v>0</v>
      </c>
      <c r="L101" s="124"/>
    </row>
    <row r="102" spans="2:47" s="9" customFormat="1" ht="19.899999999999999" customHeight="1">
      <c r="B102" s="124"/>
      <c r="D102" s="125" t="s">
        <v>113</v>
      </c>
      <c r="E102" s="126"/>
      <c r="F102" s="126"/>
      <c r="G102" s="126"/>
      <c r="H102" s="126"/>
      <c r="I102" s="127"/>
      <c r="J102" s="128">
        <f>J152</f>
        <v>0</v>
      </c>
      <c r="L102" s="124"/>
    </row>
    <row r="103" spans="2:47" s="9" customFormat="1" ht="19.899999999999999" customHeight="1">
      <c r="B103" s="124"/>
      <c r="D103" s="125" t="s">
        <v>114</v>
      </c>
      <c r="E103" s="126"/>
      <c r="F103" s="126"/>
      <c r="G103" s="126"/>
      <c r="H103" s="126"/>
      <c r="I103" s="127"/>
      <c r="J103" s="128">
        <f>J157</f>
        <v>0</v>
      </c>
      <c r="L103" s="124"/>
    </row>
    <row r="104" spans="2:47" s="9" customFormat="1" ht="19.899999999999999" customHeight="1">
      <c r="B104" s="124"/>
      <c r="D104" s="125" t="s">
        <v>117</v>
      </c>
      <c r="E104" s="126"/>
      <c r="F104" s="126"/>
      <c r="G104" s="126"/>
      <c r="H104" s="126"/>
      <c r="I104" s="127"/>
      <c r="J104" s="128">
        <f>J159</f>
        <v>0</v>
      </c>
      <c r="L104" s="124"/>
    </row>
    <row r="105" spans="2:47" s="9" customFormat="1" ht="19.899999999999999" customHeight="1">
      <c r="B105" s="124"/>
      <c r="D105" s="125" t="s">
        <v>118</v>
      </c>
      <c r="E105" s="126"/>
      <c r="F105" s="126"/>
      <c r="G105" s="126"/>
      <c r="H105" s="126"/>
      <c r="I105" s="127"/>
      <c r="J105" s="128">
        <f>J162</f>
        <v>0</v>
      </c>
      <c r="L105" s="124"/>
    </row>
    <row r="106" spans="2:47" s="8" customFormat="1" ht="24.95" customHeight="1">
      <c r="B106" s="119"/>
      <c r="D106" s="120" t="s">
        <v>243</v>
      </c>
      <c r="E106" s="121"/>
      <c r="F106" s="121"/>
      <c r="G106" s="121"/>
      <c r="H106" s="121"/>
      <c r="I106" s="122"/>
      <c r="J106" s="123">
        <f>J164</f>
        <v>0</v>
      </c>
      <c r="L106" s="119"/>
    </row>
    <row r="107" spans="2:47" s="9" customFormat="1" ht="19.899999999999999" customHeight="1">
      <c r="B107" s="124"/>
      <c r="D107" s="125" t="s">
        <v>244</v>
      </c>
      <c r="E107" s="126"/>
      <c r="F107" s="126"/>
      <c r="G107" s="126"/>
      <c r="H107" s="126"/>
      <c r="I107" s="127"/>
      <c r="J107" s="128">
        <f>J165</f>
        <v>0</v>
      </c>
      <c r="L107" s="124"/>
    </row>
    <row r="108" spans="2:47" s="8" customFormat="1" ht="24.95" customHeight="1">
      <c r="B108" s="119"/>
      <c r="D108" s="120" t="s">
        <v>245</v>
      </c>
      <c r="E108" s="121"/>
      <c r="F108" s="121"/>
      <c r="G108" s="121"/>
      <c r="H108" s="121"/>
      <c r="I108" s="122"/>
      <c r="J108" s="123">
        <f>J173</f>
        <v>0</v>
      </c>
      <c r="L108" s="119"/>
    </row>
    <row r="109" spans="2:47" s="1" customFormat="1" ht="21.75" customHeight="1">
      <c r="B109" s="28"/>
      <c r="I109" s="92"/>
      <c r="L109" s="28"/>
    </row>
    <row r="110" spans="2:47" s="1" customFormat="1" ht="6.95" customHeight="1">
      <c r="B110" s="40"/>
      <c r="C110" s="41"/>
      <c r="D110" s="41"/>
      <c r="E110" s="41"/>
      <c r="F110" s="41"/>
      <c r="G110" s="41"/>
      <c r="H110" s="41"/>
      <c r="I110" s="113"/>
      <c r="J110" s="41"/>
      <c r="K110" s="41"/>
      <c r="L110" s="28"/>
    </row>
    <row r="114" spans="2:12" s="1" customFormat="1" ht="6.95" customHeight="1">
      <c r="B114" s="42"/>
      <c r="C114" s="43"/>
      <c r="D114" s="43"/>
      <c r="E114" s="43"/>
      <c r="F114" s="43"/>
      <c r="G114" s="43"/>
      <c r="H114" s="43"/>
      <c r="I114" s="114"/>
      <c r="J114" s="43"/>
      <c r="K114" s="43"/>
      <c r="L114" s="28"/>
    </row>
    <row r="115" spans="2:12" s="1" customFormat="1" ht="24.95" customHeight="1">
      <c r="B115" s="28"/>
      <c r="C115" s="17" t="s">
        <v>122</v>
      </c>
      <c r="I115" s="92"/>
      <c r="L115" s="28"/>
    </row>
    <row r="116" spans="2:12" s="1" customFormat="1" ht="6.95" customHeight="1">
      <c r="B116" s="28"/>
      <c r="I116" s="92"/>
      <c r="L116" s="28"/>
    </row>
    <row r="117" spans="2:12" s="1" customFormat="1" ht="12" customHeight="1">
      <c r="B117" s="28"/>
      <c r="C117" s="23" t="s">
        <v>14</v>
      </c>
      <c r="I117" s="92"/>
      <c r="L117" s="28"/>
    </row>
    <row r="118" spans="2:12" s="1" customFormat="1" ht="16.5" customHeight="1">
      <c r="B118" s="28"/>
      <c r="E118" s="225" t="str">
        <f>E7</f>
        <v>HOKEJBALOVÉ IHRISKO</v>
      </c>
      <c r="F118" s="226"/>
      <c r="G118" s="226"/>
      <c r="H118" s="226"/>
      <c r="I118" s="92"/>
      <c r="L118" s="28"/>
    </row>
    <row r="119" spans="2:12" ht="12" customHeight="1">
      <c r="B119" s="16"/>
      <c r="C119" s="23" t="s">
        <v>102</v>
      </c>
      <c r="L119" s="16"/>
    </row>
    <row r="120" spans="2:12" s="1" customFormat="1" ht="16.5" customHeight="1">
      <c r="B120" s="28"/>
      <c r="E120" s="225" t="s">
        <v>103</v>
      </c>
      <c r="F120" s="224"/>
      <c r="G120" s="224"/>
      <c r="H120" s="224"/>
      <c r="I120" s="92"/>
      <c r="L120" s="28"/>
    </row>
    <row r="121" spans="2:12" s="1" customFormat="1" ht="12" customHeight="1">
      <c r="B121" s="28"/>
      <c r="C121" s="23" t="s">
        <v>104</v>
      </c>
      <c r="I121" s="92"/>
      <c r="L121" s="28"/>
    </row>
    <row r="122" spans="2:12" s="1" customFormat="1" ht="16.5" customHeight="1">
      <c r="B122" s="28"/>
      <c r="E122" s="193" t="str">
        <f>E11</f>
        <v>01.2 - OPLOTENIE + ZELEŇ</v>
      </c>
      <c r="F122" s="224"/>
      <c r="G122" s="224"/>
      <c r="H122" s="224"/>
      <c r="I122" s="92"/>
      <c r="L122" s="28"/>
    </row>
    <row r="123" spans="2:12" s="1" customFormat="1" ht="6.95" customHeight="1">
      <c r="B123" s="28"/>
      <c r="I123" s="92"/>
      <c r="L123" s="28"/>
    </row>
    <row r="124" spans="2:12" s="1" customFormat="1" ht="12" customHeight="1">
      <c r="B124" s="28"/>
      <c r="C124" s="23" t="s">
        <v>18</v>
      </c>
      <c r="F124" s="21" t="str">
        <f>F14</f>
        <v>TREBIŠOV</v>
      </c>
      <c r="I124" s="93" t="s">
        <v>20</v>
      </c>
      <c r="J124" s="48" t="str">
        <f>IF(J14="","",J14)</f>
        <v>Vyplň údaj</v>
      </c>
      <c r="L124" s="28"/>
    </row>
    <row r="125" spans="2:12" s="1" customFormat="1" ht="6.95" customHeight="1">
      <c r="B125" s="28"/>
      <c r="I125" s="92"/>
      <c r="L125" s="28"/>
    </row>
    <row r="126" spans="2:12" s="1" customFormat="1" ht="27.95" customHeight="1">
      <c r="B126" s="28"/>
      <c r="C126" s="23" t="s">
        <v>21</v>
      </c>
      <c r="F126" s="21" t="str">
        <f>E17</f>
        <v>MESTO TREBIŠOV</v>
      </c>
      <c r="I126" s="93" t="s">
        <v>27</v>
      </c>
      <c r="J126" s="26" t="str">
        <f>E23</f>
        <v>APRO s.r.o. TREBIŠOV</v>
      </c>
      <c r="L126" s="28"/>
    </row>
    <row r="127" spans="2:12" s="1" customFormat="1" ht="15.2" customHeight="1">
      <c r="B127" s="28"/>
      <c r="C127" s="23" t="s">
        <v>25</v>
      </c>
      <c r="F127" s="21" t="str">
        <f>IF(E20="","",E20)</f>
        <v>Vyplň údaj</v>
      </c>
      <c r="I127" s="93" t="s">
        <v>31</v>
      </c>
      <c r="J127" s="26" t="str">
        <f>E26</f>
        <v xml:space="preserve"> </v>
      </c>
      <c r="L127" s="28"/>
    </row>
    <row r="128" spans="2:12" s="1" customFormat="1" ht="10.35" customHeight="1">
      <c r="B128" s="28"/>
      <c r="I128" s="92"/>
      <c r="L128" s="28"/>
    </row>
    <row r="129" spans="2:65" s="10" customFormat="1" ht="29.25" customHeight="1">
      <c r="B129" s="129"/>
      <c r="C129" s="130" t="s">
        <v>123</v>
      </c>
      <c r="D129" s="131" t="s">
        <v>59</v>
      </c>
      <c r="E129" s="131" t="s">
        <v>55</v>
      </c>
      <c r="F129" s="131" t="s">
        <v>56</v>
      </c>
      <c r="G129" s="131" t="s">
        <v>124</v>
      </c>
      <c r="H129" s="131" t="s">
        <v>125</v>
      </c>
      <c r="I129" s="132" t="s">
        <v>126</v>
      </c>
      <c r="J129" s="133" t="s">
        <v>108</v>
      </c>
      <c r="K129" s="134" t="s">
        <v>127</v>
      </c>
      <c r="L129" s="129"/>
      <c r="M129" s="55" t="s">
        <v>1</v>
      </c>
      <c r="N129" s="56" t="s">
        <v>38</v>
      </c>
      <c r="O129" s="56" t="s">
        <v>128</v>
      </c>
      <c r="P129" s="56" t="s">
        <v>129</v>
      </c>
      <c r="Q129" s="56" t="s">
        <v>130</v>
      </c>
      <c r="R129" s="56" t="s">
        <v>131</v>
      </c>
      <c r="S129" s="56" t="s">
        <v>132</v>
      </c>
      <c r="T129" s="57" t="s">
        <v>133</v>
      </c>
    </row>
    <row r="130" spans="2:65" s="1" customFormat="1" ht="22.9" customHeight="1">
      <c r="B130" s="28"/>
      <c r="C130" s="60" t="s">
        <v>109</v>
      </c>
      <c r="I130" s="92"/>
      <c r="J130" s="135">
        <f>BK130</f>
        <v>0</v>
      </c>
      <c r="L130" s="28"/>
      <c r="M130" s="58"/>
      <c r="N130" s="49"/>
      <c r="O130" s="49"/>
      <c r="P130" s="136">
        <f>P131+P164+P173</f>
        <v>0</v>
      </c>
      <c r="Q130" s="49"/>
      <c r="R130" s="136">
        <f>R131+R164+R173</f>
        <v>38.676984140000002</v>
      </c>
      <c r="S130" s="49"/>
      <c r="T130" s="137">
        <f>T131+T164+T173</f>
        <v>0</v>
      </c>
      <c r="AT130" s="13" t="s">
        <v>73</v>
      </c>
      <c r="AU130" s="13" t="s">
        <v>110</v>
      </c>
      <c r="BK130" s="138">
        <f>BK131+BK164+BK173</f>
        <v>0</v>
      </c>
    </row>
    <row r="131" spans="2:65" s="11" customFormat="1" ht="25.9" customHeight="1">
      <c r="B131" s="139"/>
      <c r="D131" s="140" t="s">
        <v>73</v>
      </c>
      <c r="E131" s="141" t="s">
        <v>134</v>
      </c>
      <c r="F131" s="141" t="s">
        <v>135</v>
      </c>
      <c r="I131" s="142"/>
      <c r="J131" s="143">
        <f>BK131</f>
        <v>0</v>
      </c>
      <c r="L131" s="139"/>
      <c r="M131" s="144"/>
      <c r="N131" s="145"/>
      <c r="O131" s="145"/>
      <c r="P131" s="146">
        <f>P132+P149+P152+P157+P159+P162</f>
        <v>0</v>
      </c>
      <c r="Q131" s="145"/>
      <c r="R131" s="146">
        <f>R132+R149+R152+R157+R159+R162</f>
        <v>38.149607840000002</v>
      </c>
      <c r="S131" s="145"/>
      <c r="T131" s="147">
        <f>T132+T149+T152+T157+T159+T162</f>
        <v>0</v>
      </c>
      <c r="AR131" s="140" t="s">
        <v>81</v>
      </c>
      <c r="AT131" s="148" t="s">
        <v>73</v>
      </c>
      <c r="AU131" s="148" t="s">
        <v>74</v>
      </c>
      <c r="AY131" s="140" t="s">
        <v>136</v>
      </c>
      <c r="BK131" s="149">
        <f>BK132+BK149+BK152+BK157+BK159+BK162</f>
        <v>0</v>
      </c>
    </row>
    <row r="132" spans="2:65" s="11" customFormat="1" ht="22.9" customHeight="1">
      <c r="B132" s="139"/>
      <c r="D132" s="140" t="s">
        <v>73</v>
      </c>
      <c r="E132" s="150" t="s">
        <v>81</v>
      </c>
      <c r="F132" s="150" t="s">
        <v>137</v>
      </c>
      <c r="I132" s="142"/>
      <c r="J132" s="151">
        <f>BK132</f>
        <v>0</v>
      </c>
      <c r="L132" s="139"/>
      <c r="M132" s="144"/>
      <c r="N132" s="145"/>
      <c r="O132" s="145"/>
      <c r="P132" s="146">
        <f>SUM(P133:P148)</f>
        <v>0</v>
      </c>
      <c r="Q132" s="145"/>
      <c r="R132" s="146">
        <f>SUM(R133:R148)</f>
        <v>2.5241000000000003E-2</v>
      </c>
      <c r="S132" s="145"/>
      <c r="T132" s="147">
        <f>SUM(T133:T148)</f>
        <v>0</v>
      </c>
      <c r="AR132" s="140" t="s">
        <v>81</v>
      </c>
      <c r="AT132" s="148" t="s">
        <v>73</v>
      </c>
      <c r="AU132" s="148" t="s">
        <v>81</v>
      </c>
      <c r="AY132" s="140" t="s">
        <v>136</v>
      </c>
      <c r="BK132" s="149">
        <f>SUM(BK133:BK148)</f>
        <v>0</v>
      </c>
    </row>
    <row r="133" spans="2:65" s="1" customFormat="1" ht="24" customHeight="1">
      <c r="B133" s="152"/>
      <c r="C133" s="153" t="s">
        <v>81</v>
      </c>
      <c r="D133" s="153" t="s">
        <v>138</v>
      </c>
      <c r="E133" s="154" t="s">
        <v>246</v>
      </c>
      <c r="F133" s="155" t="s">
        <v>247</v>
      </c>
      <c r="G133" s="156" t="s">
        <v>141</v>
      </c>
      <c r="H133" s="157">
        <v>39.5</v>
      </c>
      <c r="I133" s="158"/>
      <c r="J133" s="157">
        <f t="shared" ref="J133:J148" si="0">ROUND(I133*H133,3)</f>
        <v>0</v>
      </c>
      <c r="K133" s="155" t="s">
        <v>142</v>
      </c>
      <c r="L133" s="28"/>
      <c r="M133" s="159" t="s">
        <v>1</v>
      </c>
      <c r="N133" s="160" t="s">
        <v>40</v>
      </c>
      <c r="O133" s="51"/>
      <c r="P133" s="161">
        <f t="shared" ref="P133:P148" si="1">O133*H133</f>
        <v>0</v>
      </c>
      <c r="Q133" s="161">
        <v>0</v>
      </c>
      <c r="R133" s="161">
        <f t="shared" ref="R133:R148" si="2">Q133*H133</f>
        <v>0</v>
      </c>
      <c r="S133" s="161">
        <v>0</v>
      </c>
      <c r="T133" s="162">
        <f t="shared" ref="T133:T148" si="3">S133*H133</f>
        <v>0</v>
      </c>
      <c r="AR133" s="163" t="s">
        <v>143</v>
      </c>
      <c r="AT133" s="163" t="s">
        <v>138</v>
      </c>
      <c r="AU133" s="163" t="s">
        <v>87</v>
      </c>
      <c r="AY133" s="13" t="s">
        <v>136</v>
      </c>
      <c r="BE133" s="164">
        <f t="shared" ref="BE133:BE148" si="4">IF(N133="základná",J133,0)</f>
        <v>0</v>
      </c>
      <c r="BF133" s="164">
        <f t="shared" ref="BF133:BF148" si="5">IF(N133="znížená",J133,0)</f>
        <v>0</v>
      </c>
      <c r="BG133" s="164">
        <f t="shared" ref="BG133:BG148" si="6">IF(N133="zákl. prenesená",J133,0)</f>
        <v>0</v>
      </c>
      <c r="BH133" s="164">
        <f t="shared" ref="BH133:BH148" si="7">IF(N133="zníž. prenesená",J133,0)</f>
        <v>0</v>
      </c>
      <c r="BI133" s="164">
        <f t="shared" ref="BI133:BI148" si="8">IF(N133="nulová",J133,0)</f>
        <v>0</v>
      </c>
      <c r="BJ133" s="13" t="s">
        <v>87</v>
      </c>
      <c r="BK133" s="165">
        <f t="shared" ref="BK133:BK148" si="9">ROUND(I133*H133,3)</f>
        <v>0</v>
      </c>
      <c r="BL133" s="13" t="s">
        <v>143</v>
      </c>
      <c r="BM133" s="163" t="s">
        <v>248</v>
      </c>
    </row>
    <row r="134" spans="2:65" s="1" customFormat="1" ht="24" customHeight="1">
      <c r="B134" s="152"/>
      <c r="C134" s="153" t="s">
        <v>87</v>
      </c>
      <c r="D134" s="153" t="s">
        <v>138</v>
      </c>
      <c r="E134" s="154" t="s">
        <v>249</v>
      </c>
      <c r="F134" s="155" t="s">
        <v>250</v>
      </c>
      <c r="G134" s="156" t="s">
        <v>141</v>
      </c>
      <c r="H134" s="157">
        <v>4.9660000000000002</v>
      </c>
      <c r="I134" s="158"/>
      <c r="J134" s="157">
        <f t="shared" si="0"/>
        <v>0</v>
      </c>
      <c r="K134" s="155" t="s">
        <v>142</v>
      </c>
      <c r="L134" s="28"/>
      <c r="M134" s="159" t="s">
        <v>1</v>
      </c>
      <c r="N134" s="160" t="s">
        <v>40</v>
      </c>
      <c r="O134" s="51"/>
      <c r="P134" s="161">
        <f t="shared" si="1"/>
        <v>0</v>
      </c>
      <c r="Q134" s="161">
        <v>0</v>
      </c>
      <c r="R134" s="161">
        <f t="shared" si="2"/>
        <v>0</v>
      </c>
      <c r="S134" s="161">
        <v>0</v>
      </c>
      <c r="T134" s="162">
        <f t="shared" si="3"/>
        <v>0</v>
      </c>
      <c r="AR134" s="163" t="s">
        <v>143</v>
      </c>
      <c r="AT134" s="163" t="s">
        <v>138</v>
      </c>
      <c r="AU134" s="163" t="s">
        <v>87</v>
      </c>
      <c r="AY134" s="13" t="s">
        <v>136</v>
      </c>
      <c r="BE134" s="164">
        <f t="shared" si="4"/>
        <v>0</v>
      </c>
      <c r="BF134" s="164">
        <f t="shared" si="5"/>
        <v>0</v>
      </c>
      <c r="BG134" s="164">
        <f t="shared" si="6"/>
        <v>0</v>
      </c>
      <c r="BH134" s="164">
        <f t="shared" si="7"/>
        <v>0</v>
      </c>
      <c r="BI134" s="164">
        <f t="shared" si="8"/>
        <v>0</v>
      </c>
      <c r="BJ134" s="13" t="s">
        <v>87</v>
      </c>
      <c r="BK134" s="165">
        <f t="shared" si="9"/>
        <v>0</v>
      </c>
      <c r="BL134" s="13" t="s">
        <v>143</v>
      </c>
      <c r="BM134" s="163" t="s">
        <v>251</v>
      </c>
    </row>
    <row r="135" spans="2:65" s="1" customFormat="1" ht="16.5" customHeight="1">
      <c r="B135" s="152"/>
      <c r="C135" s="153" t="s">
        <v>148</v>
      </c>
      <c r="D135" s="153" t="s">
        <v>138</v>
      </c>
      <c r="E135" s="154" t="s">
        <v>145</v>
      </c>
      <c r="F135" s="155" t="s">
        <v>146</v>
      </c>
      <c r="G135" s="156" t="s">
        <v>141</v>
      </c>
      <c r="H135" s="157">
        <v>8.5500000000000007</v>
      </c>
      <c r="I135" s="158"/>
      <c r="J135" s="157">
        <f t="shared" si="0"/>
        <v>0</v>
      </c>
      <c r="K135" s="155" t="s">
        <v>142</v>
      </c>
      <c r="L135" s="28"/>
      <c r="M135" s="159" t="s">
        <v>1</v>
      </c>
      <c r="N135" s="160" t="s">
        <v>40</v>
      </c>
      <c r="O135" s="51"/>
      <c r="P135" s="161">
        <f t="shared" si="1"/>
        <v>0</v>
      </c>
      <c r="Q135" s="161">
        <v>0</v>
      </c>
      <c r="R135" s="161">
        <f t="shared" si="2"/>
        <v>0</v>
      </c>
      <c r="S135" s="161">
        <v>0</v>
      </c>
      <c r="T135" s="162">
        <f t="shared" si="3"/>
        <v>0</v>
      </c>
      <c r="AR135" s="163" t="s">
        <v>143</v>
      </c>
      <c r="AT135" s="163" t="s">
        <v>138</v>
      </c>
      <c r="AU135" s="163" t="s">
        <v>87</v>
      </c>
      <c r="AY135" s="13" t="s">
        <v>136</v>
      </c>
      <c r="BE135" s="164">
        <f t="shared" si="4"/>
        <v>0</v>
      </c>
      <c r="BF135" s="164">
        <f t="shared" si="5"/>
        <v>0</v>
      </c>
      <c r="BG135" s="164">
        <f t="shared" si="6"/>
        <v>0</v>
      </c>
      <c r="BH135" s="164">
        <f t="shared" si="7"/>
        <v>0</v>
      </c>
      <c r="BI135" s="164">
        <f t="shared" si="8"/>
        <v>0</v>
      </c>
      <c r="BJ135" s="13" t="s">
        <v>87</v>
      </c>
      <c r="BK135" s="165">
        <f t="shared" si="9"/>
        <v>0</v>
      </c>
      <c r="BL135" s="13" t="s">
        <v>143</v>
      </c>
      <c r="BM135" s="163" t="s">
        <v>252</v>
      </c>
    </row>
    <row r="136" spans="2:65" s="1" customFormat="1" ht="24" customHeight="1">
      <c r="B136" s="152"/>
      <c r="C136" s="153" t="s">
        <v>143</v>
      </c>
      <c r="D136" s="153" t="s">
        <v>138</v>
      </c>
      <c r="E136" s="154" t="s">
        <v>253</v>
      </c>
      <c r="F136" s="155" t="s">
        <v>254</v>
      </c>
      <c r="G136" s="156" t="s">
        <v>141</v>
      </c>
      <c r="H136" s="157">
        <v>52.973999999999997</v>
      </c>
      <c r="I136" s="158"/>
      <c r="J136" s="157">
        <f t="shared" si="0"/>
        <v>0</v>
      </c>
      <c r="K136" s="155" t="s">
        <v>142</v>
      </c>
      <c r="L136" s="28"/>
      <c r="M136" s="159" t="s">
        <v>1</v>
      </c>
      <c r="N136" s="160" t="s">
        <v>40</v>
      </c>
      <c r="O136" s="51"/>
      <c r="P136" s="161">
        <f t="shared" si="1"/>
        <v>0</v>
      </c>
      <c r="Q136" s="161">
        <v>0</v>
      </c>
      <c r="R136" s="161">
        <f t="shared" si="2"/>
        <v>0</v>
      </c>
      <c r="S136" s="161">
        <v>0</v>
      </c>
      <c r="T136" s="162">
        <f t="shared" si="3"/>
        <v>0</v>
      </c>
      <c r="AR136" s="163" t="s">
        <v>143</v>
      </c>
      <c r="AT136" s="163" t="s">
        <v>138</v>
      </c>
      <c r="AU136" s="163" t="s">
        <v>87</v>
      </c>
      <c r="AY136" s="13" t="s">
        <v>136</v>
      </c>
      <c r="BE136" s="164">
        <f t="shared" si="4"/>
        <v>0</v>
      </c>
      <c r="BF136" s="164">
        <f t="shared" si="5"/>
        <v>0</v>
      </c>
      <c r="BG136" s="164">
        <f t="shared" si="6"/>
        <v>0</v>
      </c>
      <c r="BH136" s="164">
        <f t="shared" si="7"/>
        <v>0</v>
      </c>
      <c r="BI136" s="164">
        <f t="shared" si="8"/>
        <v>0</v>
      </c>
      <c r="BJ136" s="13" t="s">
        <v>87</v>
      </c>
      <c r="BK136" s="165">
        <f t="shared" si="9"/>
        <v>0</v>
      </c>
      <c r="BL136" s="13" t="s">
        <v>143</v>
      </c>
      <c r="BM136" s="163" t="s">
        <v>255</v>
      </c>
    </row>
    <row r="137" spans="2:65" s="1" customFormat="1" ht="24" customHeight="1">
      <c r="B137" s="152"/>
      <c r="C137" s="153" t="s">
        <v>155</v>
      </c>
      <c r="D137" s="153" t="s">
        <v>138</v>
      </c>
      <c r="E137" s="154" t="s">
        <v>256</v>
      </c>
      <c r="F137" s="155" t="s">
        <v>257</v>
      </c>
      <c r="G137" s="156" t="s">
        <v>141</v>
      </c>
      <c r="H137" s="157">
        <v>52.973999999999997</v>
      </c>
      <c r="I137" s="158"/>
      <c r="J137" s="157">
        <f t="shared" si="0"/>
        <v>0</v>
      </c>
      <c r="K137" s="155" t="s">
        <v>142</v>
      </c>
      <c r="L137" s="28"/>
      <c r="M137" s="159" t="s">
        <v>1</v>
      </c>
      <c r="N137" s="160" t="s">
        <v>40</v>
      </c>
      <c r="O137" s="51"/>
      <c r="P137" s="161">
        <f t="shared" si="1"/>
        <v>0</v>
      </c>
      <c r="Q137" s="161">
        <v>0</v>
      </c>
      <c r="R137" s="161">
        <f t="shared" si="2"/>
        <v>0</v>
      </c>
      <c r="S137" s="161">
        <v>0</v>
      </c>
      <c r="T137" s="162">
        <f t="shared" si="3"/>
        <v>0</v>
      </c>
      <c r="AR137" s="163" t="s">
        <v>143</v>
      </c>
      <c r="AT137" s="163" t="s">
        <v>138</v>
      </c>
      <c r="AU137" s="163" t="s">
        <v>87</v>
      </c>
      <c r="AY137" s="13" t="s">
        <v>136</v>
      </c>
      <c r="BE137" s="164">
        <f t="shared" si="4"/>
        <v>0</v>
      </c>
      <c r="BF137" s="164">
        <f t="shared" si="5"/>
        <v>0</v>
      </c>
      <c r="BG137" s="164">
        <f t="shared" si="6"/>
        <v>0</v>
      </c>
      <c r="BH137" s="164">
        <f t="shared" si="7"/>
        <v>0</v>
      </c>
      <c r="BI137" s="164">
        <f t="shared" si="8"/>
        <v>0</v>
      </c>
      <c r="BJ137" s="13" t="s">
        <v>87</v>
      </c>
      <c r="BK137" s="165">
        <f t="shared" si="9"/>
        <v>0</v>
      </c>
      <c r="BL137" s="13" t="s">
        <v>143</v>
      </c>
      <c r="BM137" s="163" t="s">
        <v>258</v>
      </c>
    </row>
    <row r="138" spans="2:65" s="1" customFormat="1" ht="16.5" customHeight="1">
      <c r="B138" s="152"/>
      <c r="C138" s="153" t="s">
        <v>159</v>
      </c>
      <c r="D138" s="153" t="s">
        <v>138</v>
      </c>
      <c r="E138" s="154" t="s">
        <v>259</v>
      </c>
      <c r="F138" s="155" t="s">
        <v>260</v>
      </c>
      <c r="G138" s="156" t="s">
        <v>141</v>
      </c>
      <c r="H138" s="157">
        <v>52.973999999999997</v>
      </c>
      <c r="I138" s="158"/>
      <c r="J138" s="157">
        <f t="shared" si="0"/>
        <v>0</v>
      </c>
      <c r="K138" s="155" t="s">
        <v>142</v>
      </c>
      <c r="L138" s="28"/>
      <c r="M138" s="159" t="s">
        <v>1</v>
      </c>
      <c r="N138" s="160" t="s">
        <v>40</v>
      </c>
      <c r="O138" s="51"/>
      <c r="P138" s="161">
        <f t="shared" si="1"/>
        <v>0</v>
      </c>
      <c r="Q138" s="161">
        <v>0</v>
      </c>
      <c r="R138" s="161">
        <f t="shared" si="2"/>
        <v>0</v>
      </c>
      <c r="S138" s="161">
        <v>0</v>
      </c>
      <c r="T138" s="162">
        <f t="shared" si="3"/>
        <v>0</v>
      </c>
      <c r="AR138" s="163" t="s">
        <v>143</v>
      </c>
      <c r="AT138" s="163" t="s">
        <v>138</v>
      </c>
      <c r="AU138" s="163" t="s">
        <v>87</v>
      </c>
      <c r="AY138" s="13" t="s">
        <v>136</v>
      </c>
      <c r="BE138" s="164">
        <f t="shared" si="4"/>
        <v>0</v>
      </c>
      <c r="BF138" s="164">
        <f t="shared" si="5"/>
        <v>0</v>
      </c>
      <c r="BG138" s="164">
        <f t="shared" si="6"/>
        <v>0</v>
      </c>
      <c r="BH138" s="164">
        <f t="shared" si="7"/>
        <v>0</v>
      </c>
      <c r="BI138" s="164">
        <f t="shared" si="8"/>
        <v>0</v>
      </c>
      <c r="BJ138" s="13" t="s">
        <v>87</v>
      </c>
      <c r="BK138" s="165">
        <f t="shared" si="9"/>
        <v>0</v>
      </c>
      <c r="BL138" s="13" t="s">
        <v>143</v>
      </c>
      <c r="BM138" s="163" t="s">
        <v>261</v>
      </c>
    </row>
    <row r="139" spans="2:65" s="1" customFormat="1" ht="16.5" customHeight="1">
      <c r="B139" s="152"/>
      <c r="C139" s="153" t="s">
        <v>165</v>
      </c>
      <c r="D139" s="153" t="s">
        <v>138</v>
      </c>
      <c r="E139" s="154" t="s">
        <v>262</v>
      </c>
      <c r="F139" s="155" t="s">
        <v>263</v>
      </c>
      <c r="G139" s="156" t="s">
        <v>162</v>
      </c>
      <c r="H139" s="157">
        <v>790</v>
      </c>
      <c r="I139" s="158"/>
      <c r="J139" s="157">
        <f t="shared" si="0"/>
        <v>0</v>
      </c>
      <c r="K139" s="155" t="s">
        <v>142</v>
      </c>
      <c r="L139" s="28"/>
      <c r="M139" s="159" t="s">
        <v>1</v>
      </c>
      <c r="N139" s="160" t="s">
        <v>40</v>
      </c>
      <c r="O139" s="51"/>
      <c r="P139" s="161">
        <f t="shared" si="1"/>
        <v>0</v>
      </c>
      <c r="Q139" s="161">
        <v>0</v>
      </c>
      <c r="R139" s="161">
        <f t="shared" si="2"/>
        <v>0</v>
      </c>
      <c r="S139" s="161">
        <v>0</v>
      </c>
      <c r="T139" s="162">
        <f t="shared" si="3"/>
        <v>0</v>
      </c>
      <c r="AR139" s="163" t="s">
        <v>143</v>
      </c>
      <c r="AT139" s="163" t="s">
        <v>138</v>
      </c>
      <c r="AU139" s="163" t="s">
        <v>87</v>
      </c>
      <c r="AY139" s="13" t="s">
        <v>136</v>
      </c>
      <c r="BE139" s="164">
        <f t="shared" si="4"/>
        <v>0</v>
      </c>
      <c r="BF139" s="164">
        <f t="shared" si="5"/>
        <v>0</v>
      </c>
      <c r="BG139" s="164">
        <f t="shared" si="6"/>
        <v>0</v>
      </c>
      <c r="BH139" s="164">
        <f t="shared" si="7"/>
        <v>0</v>
      </c>
      <c r="BI139" s="164">
        <f t="shared" si="8"/>
        <v>0</v>
      </c>
      <c r="BJ139" s="13" t="s">
        <v>87</v>
      </c>
      <c r="BK139" s="165">
        <f t="shared" si="9"/>
        <v>0</v>
      </c>
      <c r="BL139" s="13" t="s">
        <v>143</v>
      </c>
      <c r="BM139" s="163" t="s">
        <v>264</v>
      </c>
    </row>
    <row r="140" spans="2:65" s="1" customFormat="1" ht="16.5" customHeight="1">
      <c r="B140" s="152"/>
      <c r="C140" s="166" t="s">
        <v>171</v>
      </c>
      <c r="D140" s="166" t="s">
        <v>208</v>
      </c>
      <c r="E140" s="167" t="s">
        <v>265</v>
      </c>
      <c r="F140" s="168" t="s">
        <v>266</v>
      </c>
      <c r="G140" s="169" t="s">
        <v>267</v>
      </c>
      <c r="H140" s="170">
        <v>24.411000000000001</v>
      </c>
      <c r="I140" s="171"/>
      <c r="J140" s="170">
        <f t="shared" si="0"/>
        <v>0</v>
      </c>
      <c r="K140" s="168" t="s">
        <v>142</v>
      </c>
      <c r="L140" s="172"/>
      <c r="M140" s="173" t="s">
        <v>1</v>
      </c>
      <c r="N140" s="174" t="s">
        <v>40</v>
      </c>
      <c r="O140" s="51"/>
      <c r="P140" s="161">
        <f t="shared" si="1"/>
        <v>0</v>
      </c>
      <c r="Q140" s="161">
        <v>1E-3</v>
      </c>
      <c r="R140" s="161">
        <f t="shared" si="2"/>
        <v>2.4411000000000002E-2</v>
      </c>
      <c r="S140" s="161">
        <v>0</v>
      </c>
      <c r="T140" s="162">
        <f t="shared" si="3"/>
        <v>0</v>
      </c>
      <c r="AR140" s="163" t="s">
        <v>171</v>
      </c>
      <c r="AT140" s="163" t="s">
        <v>208</v>
      </c>
      <c r="AU140" s="163" t="s">
        <v>87</v>
      </c>
      <c r="AY140" s="13" t="s">
        <v>136</v>
      </c>
      <c r="BE140" s="164">
        <f t="shared" si="4"/>
        <v>0</v>
      </c>
      <c r="BF140" s="164">
        <f t="shared" si="5"/>
        <v>0</v>
      </c>
      <c r="BG140" s="164">
        <f t="shared" si="6"/>
        <v>0</v>
      </c>
      <c r="BH140" s="164">
        <f t="shared" si="7"/>
        <v>0</v>
      </c>
      <c r="BI140" s="164">
        <f t="shared" si="8"/>
        <v>0</v>
      </c>
      <c r="BJ140" s="13" t="s">
        <v>87</v>
      </c>
      <c r="BK140" s="165">
        <f t="shared" si="9"/>
        <v>0</v>
      </c>
      <c r="BL140" s="13" t="s">
        <v>143</v>
      </c>
      <c r="BM140" s="163" t="s">
        <v>268</v>
      </c>
    </row>
    <row r="141" spans="2:65" s="1" customFormat="1" ht="24" customHeight="1">
      <c r="B141" s="152"/>
      <c r="C141" s="153" t="s">
        <v>176</v>
      </c>
      <c r="D141" s="153" t="s">
        <v>138</v>
      </c>
      <c r="E141" s="154" t="s">
        <v>269</v>
      </c>
      <c r="F141" s="155" t="s">
        <v>270</v>
      </c>
      <c r="G141" s="156" t="s">
        <v>162</v>
      </c>
      <c r="H141" s="157">
        <v>790</v>
      </c>
      <c r="I141" s="158"/>
      <c r="J141" s="157">
        <f t="shared" si="0"/>
        <v>0</v>
      </c>
      <c r="K141" s="155" t="s">
        <v>142</v>
      </c>
      <c r="L141" s="28"/>
      <c r="M141" s="159" t="s">
        <v>1</v>
      </c>
      <c r="N141" s="160" t="s">
        <v>40</v>
      </c>
      <c r="O141" s="51"/>
      <c r="P141" s="161">
        <f t="shared" si="1"/>
        <v>0</v>
      </c>
      <c r="Q141" s="161">
        <v>0</v>
      </c>
      <c r="R141" s="161">
        <f t="shared" si="2"/>
        <v>0</v>
      </c>
      <c r="S141" s="161">
        <v>0</v>
      </c>
      <c r="T141" s="162">
        <f t="shared" si="3"/>
        <v>0</v>
      </c>
      <c r="AR141" s="163" t="s">
        <v>143</v>
      </c>
      <c r="AT141" s="163" t="s">
        <v>138</v>
      </c>
      <c r="AU141" s="163" t="s">
        <v>87</v>
      </c>
      <c r="AY141" s="13" t="s">
        <v>136</v>
      </c>
      <c r="BE141" s="164">
        <f t="shared" si="4"/>
        <v>0</v>
      </c>
      <c r="BF141" s="164">
        <f t="shared" si="5"/>
        <v>0</v>
      </c>
      <c r="BG141" s="164">
        <f t="shared" si="6"/>
        <v>0</v>
      </c>
      <c r="BH141" s="164">
        <f t="shared" si="7"/>
        <v>0</v>
      </c>
      <c r="BI141" s="164">
        <f t="shared" si="8"/>
        <v>0</v>
      </c>
      <c r="BJ141" s="13" t="s">
        <v>87</v>
      </c>
      <c r="BK141" s="165">
        <f t="shared" si="9"/>
        <v>0</v>
      </c>
      <c r="BL141" s="13" t="s">
        <v>143</v>
      </c>
      <c r="BM141" s="163" t="s">
        <v>271</v>
      </c>
    </row>
    <row r="142" spans="2:65" s="1" customFormat="1" ht="24" customHeight="1">
      <c r="B142" s="152"/>
      <c r="C142" s="153" t="s">
        <v>180</v>
      </c>
      <c r="D142" s="153" t="s">
        <v>138</v>
      </c>
      <c r="E142" s="154" t="s">
        <v>272</v>
      </c>
      <c r="F142" s="155" t="s">
        <v>273</v>
      </c>
      <c r="G142" s="156" t="s">
        <v>162</v>
      </c>
      <c r="H142" s="157">
        <v>790</v>
      </c>
      <c r="I142" s="158"/>
      <c r="J142" s="157">
        <f t="shared" si="0"/>
        <v>0</v>
      </c>
      <c r="K142" s="155" t="s">
        <v>142</v>
      </c>
      <c r="L142" s="28"/>
      <c r="M142" s="159" t="s">
        <v>1</v>
      </c>
      <c r="N142" s="160" t="s">
        <v>40</v>
      </c>
      <c r="O142" s="51"/>
      <c r="P142" s="161">
        <f t="shared" si="1"/>
        <v>0</v>
      </c>
      <c r="Q142" s="161">
        <v>0</v>
      </c>
      <c r="R142" s="161">
        <f t="shared" si="2"/>
        <v>0</v>
      </c>
      <c r="S142" s="161">
        <v>0</v>
      </c>
      <c r="T142" s="162">
        <f t="shared" si="3"/>
        <v>0</v>
      </c>
      <c r="AR142" s="163" t="s">
        <v>143</v>
      </c>
      <c r="AT142" s="163" t="s">
        <v>138</v>
      </c>
      <c r="AU142" s="163" t="s">
        <v>87</v>
      </c>
      <c r="AY142" s="13" t="s">
        <v>136</v>
      </c>
      <c r="BE142" s="164">
        <f t="shared" si="4"/>
        <v>0</v>
      </c>
      <c r="BF142" s="164">
        <f t="shared" si="5"/>
        <v>0</v>
      </c>
      <c r="BG142" s="164">
        <f t="shared" si="6"/>
        <v>0</v>
      </c>
      <c r="BH142" s="164">
        <f t="shared" si="7"/>
        <v>0</v>
      </c>
      <c r="BI142" s="164">
        <f t="shared" si="8"/>
        <v>0</v>
      </c>
      <c r="BJ142" s="13" t="s">
        <v>87</v>
      </c>
      <c r="BK142" s="165">
        <f t="shared" si="9"/>
        <v>0</v>
      </c>
      <c r="BL142" s="13" t="s">
        <v>143</v>
      </c>
      <c r="BM142" s="163" t="s">
        <v>274</v>
      </c>
    </row>
    <row r="143" spans="2:65" s="1" customFormat="1" ht="24" customHeight="1">
      <c r="B143" s="152"/>
      <c r="C143" s="153" t="s">
        <v>184</v>
      </c>
      <c r="D143" s="153" t="s">
        <v>138</v>
      </c>
      <c r="E143" s="154" t="s">
        <v>275</v>
      </c>
      <c r="F143" s="155" t="s">
        <v>276</v>
      </c>
      <c r="G143" s="156" t="s">
        <v>162</v>
      </c>
      <c r="H143" s="157">
        <v>790</v>
      </c>
      <c r="I143" s="158"/>
      <c r="J143" s="157">
        <f t="shared" si="0"/>
        <v>0</v>
      </c>
      <c r="K143" s="155" t="s">
        <v>142</v>
      </c>
      <c r="L143" s="28"/>
      <c r="M143" s="159" t="s">
        <v>1</v>
      </c>
      <c r="N143" s="160" t="s">
        <v>40</v>
      </c>
      <c r="O143" s="51"/>
      <c r="P143" s="161">
        <f t="shared" si="1"/>
        <v>0</v>
      </c>
      <c r="Q143" s="161">
        <v>0</v>
      </c>
      <c r="R143" s="161">
        <f t="shared" si="2"/>
        <v>0</v>
      </c>
      <c r="S143" s="161">
        <v>0</v>
      </c>
      <c r="T143" s="162">
        <f t="shared" si="3"/>
        <v>0</v>
      </c>
      <c r="AR143" s="163" t="s">
        <v>143</v>
      </c>
      <c r="AT143" s="163" t="s">
        <v>138</v>
      </c>
      <c r="AU143" s="163" t="s">
        <v>87</v>
      </c>
      <c r="AY143" s="13" t="s">
        <v>136</v>
      </c>
      <c r="BE143" s="164">
        <f t="shared" si="4"/>
        <v>0</v>
      </c>
      <c r="BF143" s="164">
        <f t="shared" si="5"/>
        <v>0</v>
      </c>
      <c r="BG143" s="164">
        <f t="shared" si="6"/>
        <v>0</v>
      </c>
      <c r="BH143" s="164">
        <f t="shared" si="7"/>
        <v>0</v>
      </c>
      <c r="BI143" s="164">
        <f t="shared" si="8"/>
        <v>0</v>
      </c>
      <c r="BJ143" s="13" t="s">
        <v>87</v>
      </c>
      <c r="BK143" s="165">
        <f t="shared" si="9"/>
        <v>0</v>
      </c>
      <c r="BL143" s="13" t="s">
        <v>143</v>
      </c>
      <c r="BM143" s="163" t="s">
        <v>277</v>
      </c>
    </row>
    <row r="144" spans="2:65" s="1" customFormat="1" ht="24" customHeight="1">
      <c r="B144" s="152"/>
      <c r="C144" s="153" t="s">
        <v>188</v>
      </c>
      <c r="D144" s="153" t="s">
        <v>138</v>
      </c>
      <c r="E144" s="154" t="s">
        <v>278</v>
      </c>
      <c r="F144" s="155" t="s">
        <v>279</v>
      </c>
      <c r="G144" s="156" t="s">
        <v>162</v>
      </c>
      <c r="H144" s="157">
        <v>790</v>
      </c>
      <c r="I144" s="158"/>
      <c r="J144" s="157">
        <f t="shared" si="0"/>
        <v>0</v>
      </c>
      <c r="K144" s="155" t="s">
        <v>142</v>
      </c>
      <c r="L144" s="28"/>
      <c r="M144" s="159" t="s">
        <v>1</v>
      </c>
      <c r="N144" s="160" t="s">
        <v>40</v>
      </c>
      <c r="O144" s="51"/>
      <c r="P144" s="161">
        <f t="shared" si="1"/>
        <v>0</v>
      </c>
      <c r="Q144" s="161">
        <v>0</v>
      </c>
      <c r="R144" s="161">
        <f t="shared" si="2"/>
        <v>0</v>
      </c>
      <c r="S144" s="161">
        <v>0</v>
      </c>
      <c r="T144" s="162">
        <f t="shared" si="3"/>
        <v>0</v>
      </c>
      <c r="AR144" s="163" t="s">
        <v>143</v>
      </c>
      <c r="AT144" s="163" t="s">
        <v>138</v>
      </c>
      <c r="AU144" s="163" t="s">
        <v>87</v>
      </c>
      <c r="AY144" s="13" t="s">
        <v>136</v>
      </c>
      <c r="BE144" s="164">
        <f t="shared" si="4"/>
        <v>0</v>
      </c>
      <c r="BF144" s="164">
        <f t="shared" si="5"/>
        <v>0</v>
      </c>
      <c r="BG144" s="164">
        <f t="shared" si="6"/>
        <v>0</v>
      </c>
      <c r="BH144" s="164">
        <f t="shared" si="7"/>
        <v>0</v>
      </c>
      <c r="BI144" s="164">
        <f t="shared" si="8"/>
        <v>0</v>
      </c>
      <c r="BJ144" s="13" t="s">
        <v>87</v>
      </c>
      <c r="BK144" s="165">
        <f t="shared" si="9"/>
        <v>0</v>
      </c>
      <c r="BL144" s="13" t="s">
        <v>143</v>
      </c>
      <c r="BM144" s="163" t="s">
        <v>280</v>
      </c>
    </row>
    <row r="145" spans="2:65" s="1" customFormat="1" ht="24" customHeight="1">
      <c r="B145" s="152"/>
      <c r="C145" s="153" t="s">
        <v>192</v>
      </c>
      <c r="D145" s="153" t="s">
        <v>138</v>
      </c>
      <c r="E145" s="154" t="s">
        <v>281</v>
      </c>
      <c r="F145" s="155" t="s">
        <v>282</v>
      </c>
      <c r="G145" s="156" t="s">
        <v>162</v>
      </c>
      <c r="H145" s="157">
        <v>790</v>
      </c>
      <c r="I145" s="158"/>
      <c r="J145" s="157">
        <f t="shared" si="0"/>
        <v>0</v>
      </c>
      <c r="K145" s="155" t="s">
        <v>1</v>
      </c>
      <c r="L145" s="28"/>
      <c r="M145" s="159" t="s">
        <v>1</v>
      </c>
      <c r="N145" s="160" t="s">
        <v>40</v>
      </c>
      <c r="O145" s="51"/>
      <c r="P145" s="161">
        <f t="shared" si="1"/>
        <v>0</v>
      </c>
      <c r="Q145" s="161">
        <v>0</v>
      </c>
      <c r="R145" s="161">
        <f t="shared" si="2"/>
        <v>0</v>
      </c>
      <c r="S145" s="161">
        <v>0</v>
      </c>
      <c r="T145" s="162">
        <f t="shared" si="3"/>
        <v>0</v>
      </c>
      <c r="AR145" s="163" t="s">
        <v>143</v>
      </c>
      <c r="AT145" s="163" t="s">
        <v>138</v>
      </c>
      <c r="AU145" s="163" t="s">
        <v>87</v>
      </c>
      <c r="AY145" s="13" t="s">
        <v>136</v>
      </c>
      <c r="BE145" s="164">
        <f t="shared" si="4"/>
        <v>0</v>
      </c>
      <c r="BF145" s="164">
        <f t="shared" si="5"/>
        <v>0</v>
      </c>
      <c r="BG145" s="164">
        <f t="shared" si="6"/>
        <v>0</v>
      </c>
      <c r="BH145" s="164">
        <f t="shared" si="7"/>
        <v>0</v>
      </c>
      <c r="BI145" s="164">
        <f t="shared" si="8"/>
        <v>0</v>
      </c>
      <c r="BJ145" s="13" t="s">
        <v>87</v>
      </c>
      <c r="BK145" s="165">
        <f t="shared" si="9"/>
        <v>0</v>
      </c>
      <c r="BL145" s="13" t="s">
        <v>143</v>
      </c>
      <c r="BM145" s="163" t="s">
        <v>283</v>
      </c>
    </row>
    <row r="146" spans="2:65" s="1" customFormat="1" ht="24" customHeight="1">
      <c r="B146" s="152"/>
      <c r="C146" s="153" t="s">
        <v>197</v>
      </c>
      <c r="D146" s="153" t="s">
        <v>138</v>
      </c>
      <c r="E146" s="154" t="s">
        <v>284</v>
      </c>
      <c r="F146" s="155" t="s">
        <v>285</v>
      </c>
      <c r="G146" s="156" t="s">
        <v>162</v>
      </c>
      <c r="H146" s="157">
        <v>790</v>
      </c>
      <c r="I146" s="158"/>
      <c r="J146" s="157">
        <f t="shared" si="0"/>
        <v>0</v>
      </c>
      <c r="K146" s="155" t="s">
        <v>142</v>
      </c>
      <c r="L146" s="28"/>
      <c r="M146" s="159" t="s">
        <v>1</v>
      </c>
      <c r="N146" s="160" t="s">
        <v>40</v>
      </c>
      <c r="O146" s="51"/>
      <c r="P146" s="161">
        <f t="shared" si="1"/>
        <v>0</v>
      </c>
      <c r="Q146" s="161">
        <v>0</v>
      </c>
      <c r="R146" s="161">
        <f t="shared" si="2"/>
        <v>0</v>
      </c>
      <c r="S146" s="161">
        <v>0</v>
      </c>
      <c r="T146" s="162">
        <f t="shared" si="3"/>
        <v>0</v>
      </c>
      <c r="AR146" s="163" t="s">
        <v>143</v>
      </c>
      <c r="AT146" s="163" t="s">
        <v>138</v>
      </c>
      <c r="AU146" s="163" t="s">
        <v>87</v>
      </c>
      <c r="AY146" s="13" t="s">
        <v>136</v>
      </c>
      <c r="BE146" s="164">
        <f t="shared" si="4"/>
        <v>0</v>
      </c>
      <c r="BF146" s="164">
        <f t="shared" si="5"/>
        <v>0</v>
      </c>
      <c r="BG146" s="164">
        <f t="shared" si="6"/>
        <v>0</v>
      </c>
      <c r="BH146" s="164">
        <f t="shared" si="7"/>
        <v>0</v>
      </c>
      <c r="BI146" s="164">
        <f t="shared" si="8"/>
        <v>0</v>
      </c>
      <c r="BJ146" s="13" t="s">
        <v>87</v>
      </c>
      <c r="BK146" s="165">
        <f t="shared" si="9"/>
        <v>0</v>
      </c>
      <c r="BL146" s="13" t="s">
        <v>143</v>
      </c>
      <c r="BM146" s="163" t="s">
        <v>286</v>
      </c>
    </row>
    <row r="147" spans="2:65" s="1" customFormat="1" ht="16.5" customHeight="1">
      <c r="B147" s="152"/>
      <c r="C147" s="166" t="s">
        <v>202</v>
      </c>
      <c r="D147" s="166" t="s">
        <v>208</v>
      </c>
      <c r="E147" s="167" t="s">
        <v>287</v>
      </c>
      <c r="F147" s="168" t="s">
        <v>288</v>
      </c>
      <c r="G147" s="169" t="s">
        <v>289</v>
      </c>
      <c r="H147" s="170">
        <v>0.83</v>
      </c>
      <c r="I147" s="171"/>
      <c r="J147" s="170">
        <f t="shared" si="0"/>
        <v>0</v>
      </c>
      <c r="K147" s="168" t="s">
        <v>142</v>
      </c>
      <c r="L147" s="172"/>
      <c r="M147" s="173" t="s">
        <v>1</v>
      </c>
      <c r="N147" s="174" t="s">
        <v>40</v>
      </c>
      <c r="O147" s="51"/>
      <c r="P147" s="161">
        <f t="shared" si="1"/>
        <v>0</v>
      </c>
      <c r="Q147" s="161">
        <v>1E-3</v>
      </c>
      <c r="R147" s="161">
        <f t="shared" si="2"/>
        <v>8.3000000000000001E-4</v>
      </c>
      <c r="S147" s="161">
        <v>0</v>
      </c>
      <c r="T147" s="162">
        <f t="shared" si="3"/>
        <v>0</v>
      </c>
      <c r="AR147" s="163" t="s">
        <v>171</v>
      </c>
      <c r="AT147" s="163" t="s">
        <v>208</v>
      </c>
      <c r="AU147" s="163" t="s">
        <v>87</v>
      </c>
      <c r="AY147" s="13" t="s">
        <v>136</v>
      </c>
      <c r="BE147" s="164">
        <f t="shared" si="4"/>
        <v>0</v>
      </c>
      <c r="BF147" s="164">
        <f t="shared" si="5"/>
        <v>0</v>
      </c>
      <c r="BG147" s="164">
        <f t="shared" si="6"/>
        <v>0</v>
      </c>
      <c r="BH147" s="164">
        <f t="shared" si="7"/>
        <v>0</v>
      </c>
      <c r="BI147" s="164">
        <f t="shared" si="8"/>
        <v>0</v>
      </c>
      <c r="BJ147" s="13" t="s">
        <v>87</v>
      </c>
      <c r="BK147" s="165">
        <f t="shared" si="9"/>
        <v>0</v>
      </c>
      <c r="BL147" s="13" t="s">
        <v>143</v>
      </c>
      <c r="BM147" s="163" t="s">
        <v>290</v>
      </c>
    </row>
    <row r="148" spans="2:65" s="1" customFormat="1" ht="16.5" customHeight="1">
      <c r="B148" s="152"/>
      <c r="C148" s="153" t="s">
        <v>207</v>
      </c>
      <c r="D148" s="153" t="s">
        <v>138</v>
      </c>
      <c r="E148" s="154" t="s">
        <v>291</v>
      </c>
      <c r="F148" s="155" t="s">
        <v>292</v>
      </c>
      <c r="G148" s="156" t="s">
        <v>162</v>
      </c>
      <c r="H148" s="157">
        <v>790</v>
      </c>
      <c r="I148" s="158"/>
      <c r="J148" s="157">
        <f t="shared" si="0"/>
        <v>0</v>
      </c>
      <c r="K148" s="155" t="s">
        <v>142</v>
      </c>
      <c r="L148" s="28"/>
      <c r="M148" s="159" t="s">
        <v>1</v>
      </c>
      <c r="N148" s="160" t="s">
        <v>40</v>
      </c>
      <c r="O148" s="51"/>
      <c r="P148" s="161">
        <f t="shared" si="1"/>
        <v>0</v>
      </c>
      <c r="Q148" s="161">
        <v>0</v>
      </c>
      <c r="R148" s="161">
        <f t="shared" si="2"/>
        <v>0</v>
      </c>
      <c r="S148" s="161">
        <v>0</v>
      </c>
      <c r="T148" s="162">
        <f t="shared" si="3"/>
        <v>0</v>
      </c>
      <c r="AR148" s="163" t="s">
        <v>143</v>
      </c>
      <c r="AT148" s="163" t="s">
        <v>138</v>
      </c>
      <c r="AU148" s="163" t="s">
        <v>87</v>
      </c>
      <c r="AY148" s="13" t="s">
        <v>136</v>
      </c>
      <c r="BE148" s="164">
        <f t="shared" si="4"/>
        <v>0</v>
      </c>
      <c r="BF148" s="164">
        <f t="shared" si="5"/>
        <v>0</v>
      </c>
      <c r="BG148" s="164">
        <f t="shared" si="6"/>
        <v>0</v>
      </c>
      <c r="BH148" s="164">
        <f t="shared" si="7"/>
        <v>0</v>
      </c>
      <c r="BI148" s="164">
        <f t="shared" si="8"/>
        <v>0</v>
      </c>
      <c r="BJ148" s="13" t="s">
        <v>87</v>
      </c>
      <c r="BK148" s="165">
        <f t="shared" si="9"/>
        <v>0</v>
      </c>
      <c r="BL148" s="13" t="s">
        <v>143</v>
      </c>
      <c r="BM148" s="163" t="s">
        <v>293</v>
      </c>
    </row>
    <row r="149" spans="2:65" s="11" customFormat="1" ht="22.9" customHeight="1">
      <c r="B149" s="139"/>
      <c r="D149" s="140" t="s">
        <v>73</v>
      </c>
      <c r="E149" s="150" t="s">
        <v>87</v>
      </c>
      <c r="F149" s="150" t="s">
        <v>294</v>
      </c>
      <c r="I149" s="142"/>
      <c r="J149" s="151">
        <f>BK149</f>
        <v>0</v>
      </c>
      <c r="L149" s="139"/>
      <c r="M149" s="144"/>
      <c r="N149" s="145"/>
      <c r="O149" s="145"/>
      <c r="P149" s="146">
        <f>SUM(P150:P151)</f>
        <v>0</v>
      </c>
      <c r="Q149" s="145"/>
      <c r="R149" s="146">
        <f>SUM(R150:R151)</f>
        <v>11.098102840000001</v>
      </c>
      <c r="S149" s="145"/>
      <c r="T149" s="147">
        <f>SUM(T150:T151)</f>
        <v>0</v>
      </c>
      <c r="AR149" s="140" t="s">
        <v>81</v>
      </c>
      <c r="AT149" s="148" t="s">
        <v>73</v>
      </c>
      <c r="AU149" s="148" t="s">
        <v>81</v>
      </c>
      <c r="AY149" s="140" t="s">
        <v>136</v>
      </c>
      <c r="BK149" s="149">
        <f>SUM(BK150:BK151)</f>
        <v>0</v>
      </c>
    </row>
    <row r="150" spans="2:65" s="1" customFormat="1" ht="16.5" customHeight="1">
      <c r="B150" s="152"/>
      <c r="C150" s="153" t="s">
        <v>215</v>
      </c>
      <c r="D150" s="153" t="s">
        <v>138</v>
      </c>
      <c r="E150" s="154" t="s">
        <v>295</v>
      </c>
      <c r="F150" s="155" t="s">
        <v>296</v>
      </c>
      <c r="G150" s="156" t="s">
        <v>141</v>
      </c>
      <c r="H150" s="157">
        <v>1.7999999999999999E-2</v>
      </c>
      <c r="I150" s="158"/>
      <c r="J150" s="157">
        <f>ROUND(I150*H150,3)</f>
        <v>0</v>
      </c>
      <c r="K150" s="155" t="s">
        <v>142</v>
      </c>
      <c r="L150" s="28"/>
      <c r="M150" s="159" t="s">
        <v>1</v>
      </c>
      <c r="N150" s="160" t="s">
        <v>40</v>
      </c>
      <c r="O150" s="51"/>
      <c r="P150" s="161">
        <f>O150*H150</f>
        <v>0</v>
      </c>
      <c r="Q150" s="161">
        <v>2.0663999999999998</v>
      </c>
      <c r="R150" s="161">
        <f>Q150*H150</f>
        <v>3.7195199999999991E-2</v>
      </c>
      <c r="S150" s="161">
        <v>0</v>
      </c>
      <c r="T150" s="162">
        <f>S150*H150</f>
        <v>0</v>
      </c>
      <c r="AR150" s="163" t="s">
        <v>143</v>
      </c>
      <c r="AT150" s="163" t="s">
        <v>138</v>
      </c>
      <c r="AU150" s="163" t="s">
        <v>87</v>
      </c>
      <c r="AY150" s="13" t="s">
        <v>136</v>
      </c>
      <c r="BE150" s="164">
        <f>IF(N150="základná",J150,0)</f>
        <v>0</v>
      </c>
      <c r="BF150" s="164">
        <f>IF(N150="znížená",J150,0)</f>
        <v>0</v>
      </c>
      <c r="BG150" s="164">
        <f>IF(N150="zákl. prenesená",J150,0)</f>
        <v>0</v>
      </c>
      <c r="BH150" s="164">
        <f>IF(N150="zníž. prenesená",J150,0)</f>
        <v>0</v>
      </c>
      <c r="BI150" s="164">
        <f>IF(N150="nulová",J150,0)</f>
        <v>0</v>
      </c>
      <c r="BJ150" s="13" t="s">
        <v>87</v>
      </c>
      <c r="BK150" s="165">
        <f>ROUND(I150*H150,3)</f>
        <v>0</v>
      </c>
      <c r="BL150" s="13" t="s">
        <v>143</v>
      </c>
      <c r="BM150" s="163" t="s">
        <v>297</v>
      </c>
    </row>
    <row r="151" spans="2:65" s="1" customFormat="1" ht="16.5" customHeight="1">
      <c r="B151" s="152"/>
      <c r="C151" s="153" t="s">
        <v>222</v>
      </c>
      <c r="D151" s="153" t="s">
        <v>138</v>
      </c>
      <c r="E151" s="154" t="s">
        <v>298</v>
      </c>
      <c r="F151" s="155" t="s">
        <v>299</v>
      </c>
      <c r="G151" s="156" t="s">
        <v>141</v>
      </c>
      <c r="H151" s="157">
        <v>4.9480000000000004</v>
      </c>
      <c r="I151" s="158"/>
      <c r="J151" s="157">
        <f>ROUND(I151*H151,3)</f>
        <v>0</v>
      </c>
      <c r="K151" s="155" t="s">
        <v>142</v>
      </c>
      <c r="L151" s="28"/>
      <c r="M151" s="159" t="s">
        <v>1</v>
      </c>
      <c r="N151" s="160" t="s">
        <v>40</v>
      </c>
      <c r="O151" s="51"/>
      <c r="P151" s="161">
        <f>O151*H151</f>
        <v>0</v>
      </c>
      <c r="Q151" s="161">
        <v>2.23543</v>
      </c>
      <c r="R151" s="161">
        <f>Q151*H151</f>
        <v>11.060907640000002</v>
      </c>
      <c r="S151" s="161">
        <v>0</v>
      </c>
      <c r="T151" s="162">
        <f>S151*H151</f>
        <v>0</v>
      </c>
      <c r="AR151" s="163" t="s">
        <v>143</v>
      </c>
      <c r="AT151" s="163" t="s">
        <v>138</v>
      </c>
      <c r="AU151" s="163" t="s">
        <v>87</v>
      </c>
      <c r="AY151" s="13" t="s">
        <v>136</v>
      </c>
      <c r="BE151" s="164">
        <f>IF(N151="základná",J151,0)</f>
        <v>0</v>
      </c>
      <c r="BF151" s="164">
        <f>IF(N151="znížená",J151,0)</f>
        <v>0</v>
      </c>
      <c r="BG151" s="164">
        <f>IF(N151="zákl. prenesená",J151,0)</f>
        <v>0</v>
      </c>
      <c r="BH151" s="164">
        <f>IF(N151="zníž. prenesená",J151,0)</f>
        <v>0</v>
      </c>
      <c r="BI151" s="164">
        <f>IF(N151="nulová",J151,0)</f>
        <v>0</v>
      </c>
      <c r="BJ151" s="13" t="s">
        <v>87</v>
      </c>
      <c r="BK151" s="165">
        <f>ROUND(I151*H151,3)</f>
        <v>0</v>
      </c>
      <c r="BL151" s="13" t="s">
        <v>143</v>
      </c>
      <c r="BM151" s="163" t="s">
        <v>300</v>
      </c>
    </row>
    <row r="152" spans="2:65" s="11" customFormat="1" ht="22.9" customHeight="1">
      <c r="B152" s="139"/>
      <c r="D152" s="140" t="s">
        <v>73</v>
      </c>
      <c r="E152" s="150" t="s">
        <v>148</v>
      </c>
      <c r="F152" s="150" t="s">
        <v>164</v>
      </c>
      <c r="I152" s="142"/>
      <c r="J152" s="151">
        <f>BK152</f>
        <v>0</v>
      </c>
      <c r="L152" s="139"/>
      <c r="M152" s="144"/>
      <c r="N152" s="145"/>
      <c r="O152" s="145"/>
      <c r="P152" s="146">
        <f>SUM(P153:P156)</f>
        <v>0</v>
      </c>
      <c r="Q152" s="145"/>
      <c r="R152" s="146">
        <f>SUM(R153:R156)</f>
        <v>0.77023999999999992</v>
      </c>
      <c r="S152" s="145"/>
      <c r="T152" s="147">
        <f>SUM(T153:T156)</f>
        <v>0</v>
      </c>
      <c r="AR152" s="140" t="s">
        <v>81</v>
      </c>
      <c r="AT152" s="148" t="s">
        <v>73</v>
      </c>
      <c r="AU152" s="148" t="s">
        <v>81</v>
      </c>
      <c r="AY152" s="140" t="s">
        <v>136</v>
      </c>
      <c r="BK152" s="149">
        <f>SUM(BK153:BK156)</f>
        <v>0</v>
      </c>
    </row>
    <row r="153" spans="2:65" s="1" customFormat="1" ht="36" customHeight="1">
      <c r="B153" s="152"/>
      <c r="C153" s="153" t="s">
        <v>226</v>
      </c>
      <c r="D153" s="153" t="s">
        <v>138</v>
      </c>
      <c r="E153" s="154" t="s">
        <v>301</v>
      </c>
      <c r="F153" s="155" t="s">
        <v>302</v>
      </c>
      <c r="G153" s="156" t="s">
        <v>211</v>
      </c>
      <c r="H153" s="157">
        <v>64</v>
      </c>
      <c r="I153" s="158"/>
      <c r="J153" s="157">
        <f>ROUND(I153*H153,3)</f>
        <v>0</v>
      </c>
      <c r="K153" s="155" t="s">
        <v>142</v>
      </c>
      <c r="L153" s="28"/>
      <c r="M153" s="159" t="s">
        <v>1</v>
      </c>
      <c r="N153" s="160" t="s">
        <v>40</v>
      </c>
      <c r="O153" s="51"/>
      <c r="P153" s="161">
        <f>O153*H153</f>
        <v>0</v>
      </c>
      <c r="Q153" s="161">
        <v>6.3600000000000002E-3</v>
      </c>
      <c r="R153" s="161">
        <f>Q153*H153</f>
        <v>0.40704000000000001</v>
      </c>
      <c r="S153" s="161">
        <v>0</v>
      </c>
      <c r="T153" s="162">
        <f>S153*H153</f>
        <v>0</v>
      </c>
      <c r="AR153" s="163" t="s">
        <v>143</v>
      </c>
      <c r="AT153" s="163" t="s">
        <v>138</v>
      </c>
      <c r="AU153" s="163" t="s">
        <v>87</v>
      </c>
      <c r="AY153" s="13" t="s">
        <v>136</v>
      </c>
      <c r="BE153" s="164">
        <f>IF(N153="základná",J153,0)</f>
        <v>0</v>
      </c>
      <c r="BF153" s="164">
        <f>IF(N153="znížená",J153,0)</f>
        <v>0</v>
      </c>
      <c r="BG153" s="164">
        <f>IF(N153="zákl. prenesená",J153,0)</f>
        <v>0</v>
      </c>
      <c r="BH153" s="164">
        <f>IF(N153="zníž. prenesená",J153,0)</f>
        <v>0</v>
      </c>
      <c r="BI153" s="164">
        <f>IF(N153="nulová",J153,0)</f>
        <v>0</v>
      </c>
      <c r="BJ153" s="13" t="s">
        <v>87</v>
      </c>
      <c r="BK153" s="165">
        <f>ROUND(I153*H153,3)</f>
        <v>0</v>
      </c>
      <c r="BL153" s="13" t="s">
        <v>143</v>
      </c>
      <c r="BM153" s="163" t="s">
        <v>303</v>
      </c>
    </row>
    <row r="154" spans="2:65" s="1" customFormat="1" ht="36" customHeight="1">
      <c r="B154" s="152"/>
      <c r="C154" s="166" t="s">
        <v>7</v>
      </c>
      <c r="D154" s="166" t="s">
        <v>208</v>
      </c>
      <c r="E154" s="167" t="s">
        <v>304</v>
      </c>
      <c r="F154" s="168" t="s">
        <v>305</v>
      </c>
      <c r="G154" s="169" t="s">
        <v>211</v>
      </c>
      <c r="H154" s="170">
        <v>64</v>
      </c>
      <c r="I154" s="171"/>
      <c r="J154" s="170">
        <f>ROUND(I154*H154,3)</f>
        <v>0</v>
      </c>
      <c r="K154" s="168" t="s">
        <v>142</v>
      </c>
      <c r="L154" s="172"/>
      <c r="M154" s="173" t="s">
        <v>1</v>
      </c>
      <c r="N154" s="174" t="s">
        <v>40</v>
      </c>
      <c r="O154" s="51"/>
      <c r="P154" s="161">
        <f>O154*H154</f>
        <v>0</v>
      </c>
      <c r="Q154" s="161">
        <v>3.3999999999999998E-3</v>
      </c>
      <c r="R154" s="161">
        <f>Q154*H154</f>
        <v>0.21759999999999999</v>
      </c>
      <c r="S154" s="161">
        <v>0</v>
      </c>
      <c r="T154" s="162">
        <f>S154*H154</f>
        <v>0</v>
      </c>
      <c r="AR154" s="163" t="s">
        <v>171</v>
      </c>
      <c r="AT154" s="163" t="s">
        <v>208</v>
      </c>
      <c r="AU154" s="163" t="s">
        <v>87</v>
      </c>
      <c r="AY154" s="13" t="s">
        <v>136</v>
      </c>
      <c r="BE154" s="164">
        <f>IF(N154="základná",J154,0)</f>
        <v>0</v>
      </c>
      <c r="BF154" s="164">
        <f>IF(N154="znížená",J154,0)</f>
        <v>0</v>
      </c>
      <c r="BG154" s="164">
        <f>IF(N154="zákl. prenesená",J154,0)</f>
        <v>0</v>
      </c>
      <c r="BH154" s="164">
        <f>IF(N154="zníž. prenesená",J154,0)</f>
        <v>0</v>
      </c>
      <c r="BI154" s="164">
        <f>IF(N154="nulová",J154,0)</f>
        <v>0</v>
      </c>
      <c r="BJ154" s="13" t="s">
        <v>87</v>
      </c>
      <c r="BK154" s="165">
        <f>ROUND(I154*H154,3)</f>
        <v>0</v>
      </c>
      <c r="BL154" s="13" t="s">
        <v>143</v>
      </c>
      <c r="BM154" s="163" t="s">
        <v>306</v>
      </c>
    </row>
    <row r="155" spans="2:65" s="1" customFormat="1" ht="24" customHeight="1">
      <c r="B155" s="152"/>
      <c r="C155" s="153" t="s">
        <v>236</v>
      </c>
      <c r="D155" s="153" t="s">
        <v>138</v>
      </c>
      <c r="E155" s="154" t="s">
        <v>307</v>
      </c>
      <c r="F155" s="155" t="s">
        <v>308</v>
      </c>
      <c r="G155" s="156" t="s">
        <v>211</v>
      </c>
      <c r="H155" s="157">
        <v>16</v>
      </c>
      <c r="I155" s="158"/>
      <c r="J155" s="157">
        <f>ROUND(I155*H155,3)</f>
        <v>0</v>
      </c>
      <c r="K155" s="155" t="s">
        <v>142</v>
      </c>
      <c r="L155" s="28"/>
      <c r="M155" s="159" t="s">
        <v>1</v>
      </c>
      <c r="N155" s="160" t="s">
        <v>40</v>
      </c>
      <c r="O155" s="51"/>
      <c r="P155" s="161">
        <f>O155*H155</f>
        <v>0</v>
      </c>
      <c r="Q155" s="161">
        <v>6.3E-3</v>
      </c>
      <c r="R155" s="161">
        <f>Q155*H155</f>
        <v>0.1008</v>
      </c>
      <c r="S155" s="161">
        <v>0</v>
      </c>
      <c r="T155" s="162">
        <f>S155*H155</f>
        <v>0</v>
      </c>
      <c r="AR155" s="163" t="s">
        <v>143</v>
      </c>
      <c r="AT155" s="163" t="s">
        <v>138</v>
      </c>
      <c r="AU155" s="163" t="s">
        <v>87</v>
      </c>
      <c r="AY155" s="13" t="s">
        <v>136</v>
      </c>
      <c r="BE155" s="164">
        <f>IF(N155="základná",J155,0)</f>
        <v>0</v>
      </c>
      <c r="BF155" s="164">
        <f>IF(N155="znížená",J155,0)</f>
        <v>0</v>
      </c>
      <c r="BG155" s="164">
        <f>IF(N155="zákl. prenesená",J155,0)</f>
        <v>0</v>
      </c>
      <c r="BH155" s="164">
        <f>IF(N155="zníž. prenesená",J155,0)</f>
        <v>0</v>
      </c>
      <c r="BI155" s="164">
        <f>IF(N155="nulová",J155,0)</f>
        <v>0</v>
      </c>
      <c r="BJ155" s="13" t="s">
        <v>87</v>
      </c>
      <c r="BK155" s="165">
        <f>ROUND(I155*H155,3)</f>
        <v>0</v>
      </c>
      <c r="BL155" s="13" t="s">
        <v>143</v>
      </c>
      <c r="BM155" s="163" t="s">
        <v>309</v>
      </c>
    </row>
    <row r="156" spans="2:65" s="1" customFormat="1" ht="36" customHeight="1">
      <c r="B156" s="152"/>
      <c r="C156" s="166" t="s">
        <v>310</v>
      </c>
      <c r="D156" s="166" t="s">
        <v>208</v>
      </c>
      <c r="E156" s="167" t="s">
        <v>311</v>
      </c>
      <c r="F156" s="168" t="s">
        <v>312</v>
      </c>
      <c r="G156" s="169" t="s">
        <v>211</v>
      </c>
      <c r="H156" s="170">
        <v>16</v>
      </c>
      <c r="I156" s="171"/>
      <c r="J156" s="170">
        <f>ROUND(I156*H156,3)</f>
        <v>0</v>
      </c>
      <c r="K156" s="168" t="s">
        <v>142</v>
      </c>
      <c r="L156" s="172"/>
      <c r="M156" s="173" t="s">
        <v>1</v>
      </c>
      <c r="N156" s="174" t="s">
        <v>40</v>
      </c>
      <c r="O156" s="51"/>
      <c r="P156" s="161">
        <f>O156*H156</f>
        <v>0</v>
      </c>
      <c r="Q156" s="161">
        <v>2.8E-3</v>
      </c>
      <c r="R156" s="161">
        <f>Q156*H156</f>
        <v>4.48E-2</v>
      </c>
      <c r="S156" s="161">
        <v>0</v>
      </c>
      <c r="T156" s="162">
        <f>S156*H156</f>
        <v>0</v>
      </c>
      <c r="AR156" s="163" t="s">
        <v>171</v>
      </c>
      <c r="AT156" s="163" t="s">
        <v>208</v>
      </c>
      <c r="AU156" s="163" t="s">
        <v>87</v>
      </c>
      <c r="AY156" s="13" t="s">
        <v>136</v>
      </c>
      <c r="BE156" s="164">
        <f>IF(N156="základná",J156,0)</f>
        <v>0</v>
      </c>
      <c r="BF156" s="164">
        <f>IF(N156="znížená",J156,0)</f>
        <v>0</v>
      </c>
      <c r="BG156" s="164">
        <f>IF(N156="zákl. prenesená",J156,0)</f>
        <v>0</v>
      </c>
      <c r="BH156" s="164">
        <f>IF(N156="zníž. prenesená",J156,0)</f>
        <v>0</v>
      </c>
      <c r="BI156" s="164">
        <f>IF(N156="nulová",J156,0)</f>
        <v>0</v>
      </c>
      <c r="BJ156" s="13" t="s">
        <v>87</v>
      </c>
      <c r="BK156" s="165">
        <f>ROUND(I156*H156,3)</f>
        <v>0</v>
      </c>
      <c r="BL156" s="13" t="s">
        <v>143</v>
      </c>
      <c r="BM156" s="163" t="s">
        <v>313</v>
      </c>
    </row>
    <row r="157" spans="2:65" s="11" customFormat="1" ht="22.9" customHeight="1">
      <c r="B157" s="139"/>
      <c r="D157" s="140" t="s">
        <v>73</v>
      </c>
      <c r="E157" s="150" t="s">
        <v>143</v>
      </c>
      <c r="F157" s="150" t="s">
        <v>170</v>
      </c>
      <c r="I157" s="142"/>
      <c r="J157" s="151">
        <f>BK157</f>
        <v>0</v>
      </c>
      <c r="L157" s="139"/>
      <c r="M157" s="144"/>
      <c r="N157" s="145"/>
      <c r="O157" s="145"/>
      <c r="P157" s="146">
        <f>P158</f>
        <v>0</v>
      </c>
      <c r="Q157" s="145"/>
      <c r="R157" s="146">
        <f>R158</f>
        <v>5.5376640000000004</v>
      </c>
      <c r="S157" s="145"/>
      <c r="T157" s="147">
        <f>T158</f>
        <v>0</v>
      </c>
      <c r="AR157" s="140" t="s">
        <v>81</v>
      </c>
      <c r="AT157" s="148" t="s">
        <v>73</v>
      </c>
      <c r="AU157" s="148" t="s">
        <v>81</v>
      </c>
      <c r="AY157" s="140" t="s">
        <v>136</v>
      </c>
      <c r="BK157" s="149">
        <f>BK158</f>
        <v>0</v>
      </c>
    </row>
    <row r="158" spans="2:65" s="1" customFormat="1" ht="24" customHeight="1">
      <c r="B158" s="152"/>
      <c r="C158" s="153" t="s">
        <v>314</v>
      </c>
      <c r="D158" s="153" t="s">
        <v>138</v>
      </c>
      <c r="E158" s="154" t="s">
        <v>172</v>
      </c>
      <c r="F158" s="155" t="s">
        <v>173</v>
      </c>
      <c r="G158" s="156" t="s">
        <v>162</v>
      </c>
      <c r="H158" s="157">
        <v>34.200000000000003</v>
      </c>
      <c r="I158" s="158"/>
      <c r="J158" s="157">
        <f>ROUND(I158*H158,3)</f>
        <v>0</v>
      </c>
      <c r="K158" s="155" t="s">
        <v>1</v>
      </c>
      <c r="L158" s="28"/>
      <c r="M158" s="159" t="s">
        <v>1</v>
      </c>
      <c r="N158" s="160" t="s">
        <v>40</v>
      </c>
      <c r="O158" s="51"/>
      <c r="P158" s="161">
        <f>O158*H158</f>
        <v>0</v>
      </c>
      <c r="Q158" s="161">
        <v>0.16192000000000001</v>
      </c>
      <c r="R158" s="161">
        <f>Q158*H158</f>
        <v>5.5376640000000004</v>
      </c>
      <c r="S158" s="161">
        <v>0</v>
      </c>
      <c r="T158" s="162">
        <f>S158*H158</f>
        <v>0</v>
      </c>
      <c r="AR158" s="163" t="s">
        <v>143</v>
      </c>
      <c r="AT158" s="163" t="s">
        <v>138</v>
      </c>
      <c r="AU158" s="163" t="s">
        <v>87</v>
      </c>
      <c r="AY158" s="13" t="s">
        <v>136</v>
      </c>
      <c r="BE158" s="164">
        <f>IF(N158="základná",J158,0)</f>
        <v>0</v>
      </c>
      <c r="BF158" s="164">
        <f>IF(N158="znížená",J158,0)</f>
        <v>0</v>
      </c>
      <c r="BG158" s="164">
        <f>IF(N158="zákl. prenesená",J158,0)</f>
        <v>0</v>
      </c>
      <c r="BH158" s="164">
        <f>IF(N158="zníž. prenesená",J158,0)</f>
        <v>0</v>
      </c>
      <c r="BI158" s="164">
        <f>IF(N158="nulová",J158,0)</f>
        <v>0</v>
      </c>
      <c r="BJ158" s="13" t="s">
        <v>87</v>
      </c>
      <c r="BK158" s="165">
        <f>ROUND(I158*H158,3)</f>
        <v>0</v>
      </c>
      <c r="BL158" s="13" t="s">
        <v>143</v>
      </c>
      <c r="BM158" s="163" t="s">
        <v>315</v>
      </c>
    </row>
    <row r="159" spans="2:65" s="11" customFormat="1" ht="22.9" customHeight="1">
      <c r="B159" s="139"/>
      <c r="D159" s="140" t="s">
        <v>73</v>
      </c>
      <c r="E159" s="150" t="s">
        <v>176</v>
      </c>
      <c r="F159" s="150" t="s">
        <v>201</v>
      </c>
      <c r="I159" s="142"/>
      <c r="J159" s="151">
        <f>BK159</f>
        <v>0</v>
      </c>
      <c r="L159" s="139"/>
      <c r="M159" s="144"/>
      <c r="N159" s="145"/>
      <c r="O159" s="145"/>
      <c r="P159" s="146">
        <f>SUM(P160:P161)</f>
        <v>0</v>
      </c>
      <c r="Q159" s="145"/>
      <c r="R159" s="146">
        <f>SUM(R160:R161)</f>
        <v>20.718360000000001</v>
      </c>
      <c r="S159" s="145"/>
      <c r="T159" s="147">
        <f>SUM(T160:T161)</f>
        <v>0</v>
      </c>
      <c r="AR159" s="140" t="s">
        <v>81</v>
      </c>
      <c r="AT159" s="148" t="s">
        <v>73</v>
      </c>
      <c r="AU159" s="148" t="s">
        <v>81</v>
      </c>
      <c r="AY159" s="140" t="s">
        <v>136</v>
      </c>
      <c r="BK159" s="149">
        <f>SUM(BK160:BK161)</f>
        <v>0</v>
      </c>
    </row>
    <row r="160" spans="2:65" s="1" customFormat="1" ht="36" customHeight="1">
      <c r="B160" s="152"/>
      <c r="C160" s="153" t="s">
        <v>316</v>
      </c>
      <c r="D160" s="153" t="s">
        <v>138</v>
      </c>
      <c r="E160" s="154" t="s">
        <v>317</v>
      </c>
      <c r="F160" s="155" t="s">
        <v>318</v>
      </c>
      <c r="G160" s="156" t="s">
        <v>205</v>
      </c>
      <c r="H160" s="157">
        <v>171</v>
      </c>
      <c r="I160" s="158"/>
      <c r="J160" s="157">
        <f>ROUND(I160*H160,3)</f>
        <v>0</v>
      </c>
      <c r="K160" s="155" t="s">
        <v>142</v>
      </c>
      <c r="L160" s="28"/>
      <c r="M160" s="159" t="s">
        <v>1</v>
      </c>
      <c r="N160" s="160" t="s">
        <v>40</v>
      </c>
      <c r="O160" s="51"/>
      <c r="P160" s="161">
        <f>O160*H160</f>
        <v>0</v>
      </c>
      <c r="Q160" s="161">
        <v>9.7930000000000003E-2</v>
      </c>
      <c r="R160" s="161">
        <f>Q160*H160</f>
        <v>16.746030000000001</v>
      </c>
      <c r="S160" s="161">
        <v>0</v>
      </c>
      <c r="T160" s="162">
        <f>S160*H160</f>
        <v>0</v>
      </c>
      <c r="AR160" s="163" t="s">
        <v>143</v>
      </c>
      <c r="AT160" s="163" t="s">
        <v>138</v>
      </c>
      <c r="AU160" s="163" t="s">
        <v>87</v>
      </c>
      <c r="AY160" s="13" t="s">
        <v>136</v>
      </c>
      <c r="BE160" s="164">
        <f>IF(N160="základná",J160,0)</f>
        <v>0</v>
      </c>
      <c r="BF160" s="164">
        <f>IF(N160="znížená",J160,0)</f>
        <v>0</v>
      </c>
      <c r="BG160" s="164">
        <f>IF(N160="zákl. prenesená",J160,0)</f>
        <v>0</v>
      </c>
      <c r="BH160" s="164">
        <f>IF(N160="zníž. prenesená",J160,0)</f>
        <v>0</v>
      </c>
      <c r="BI160" s="164">
        <f>IF(N160="nulová",J160,0)</f>
        <v>0</v>
      </c>
      <c r="BJ160" s="13" t="s">
        <v>87</v>
      </c>
      <c r="BK160" s="165">
        <f>ROUND(I160*H160,3)</f>
        <v>0</v>
      </c>
      <c r="BL160" s="13" t="s">
        <v>143</v>
      </c>
      <c r="BM160" s="163" t="s">
        <v>319</v>
      </c>
    </row>
    <row r="161" spans="2:65" s="1" customFormat="1" ht="24" customHeight="1">
      <c r="B161" s="152"/>
      <c r="C161" s="166" t="s">
        <v>320</v>
      </c>
      <c r="D161" s="166" t="s">
        <v>208</v>
      </c>
      <c r="E161" s="167" t="s">
        <v>321</v>
      </c>
      <c r="F161" s="168" t="s">
        <v>322</v>
      </c>
      <c r="G161" s="169" t="s">
        <v>211</v>
      </c>
      <c r="H161" s="170">
        <v>172.71</v>
      </c>
      <c r="I161" s="171"/>
      <c r="J161" s="170">
        <f>ROUND(I161*H161,3)</f>
        <v>0</v>
      </c>
      <c r="K161" s="168" t="s">
        <v>142</v>
      </c>
      <c r="L161" s="172"/>
      <c r="M161" s="173" t="s">
        <v>1</v>
      </c>
      <c r="N161" s="174" t="s">
        <v>40</v>
      </c>
      <c r="O161" s="51"/>
      <c r="P161" s="161">
        <f>O161*H161</f>
        <v>0</v>
      </c>
      <c r="Q161" s="161">
        <v>2.3E-2</v>
      </c>
      <c r="R161" s="161">
        <f>Q161*H161</f>
        <v>3.9723299999999999</v>
      </c>
      <c r="S161" s="161">
        <v>0</v>
      </c>
      <c r="T161" s="162">
        <f>S161*H161</f>
        <v>0</v>
      </c>
      <c r="AR161" s="163" t="s">
        <v>171</v>
      </c>
      <c r="AT161" s="163" t="s">
        <v>208</v>
      </c>
      <c r="AU161" s="163" t="s">
        <v>87</v>
      </c>
      <c r="AY161" s="13" t="s">
        <v>136</v>
      </c>
      <c r="BE161" s="164">
        <f>IF(N161="základná",J161,0)</f>
        <v>0</v>
      </c>
      <c r="BF161" s="164">
        <f>IF(N161="znížená",J161,0)</f>
        <v>0</v>
      </c>
      <c r="BG161" s="164">
        <f>IF(N161="zákl. prenesená",J161,0)</f>
        <v>0</v>
      </c>
      <c r="BH161" s="164">
        <f>IF(N161="zníž. prenesená",J161,0)</f>
        <v>0</v>
      </c>
      <c r="BI161" s="164">
        <f>IF(N161="nulová",J161,0)</f>
        <v>0</v>
      </c>
      <c r="BJ161" s="13" t="s">
        <v>87</v>
      </c>
      <c r="BK161" s="165">
        <f>ROUND(I161*H161,3)</f>
        <v>0</v>
      </c>
      <c r="BL161" s="13" t="s">
        <v>143</v>
      </c>
      <c r="BM161" s="163" t="s">
        <v>323</v>
      </c>
    </row>
    <row r="162" spans="2:65" s="11" customFormat="1" ht="22.9" customHeight="1">
      <c r="B162" s="139"/>
      <c r="D162" s="140" t="s">
        <v>73</v>
      </c>
      <c r="E162" s="150" t="s">
        <v>213</v>
      </c>
      <c r="F162" s="150" t="s">
        <v>214</v>
      </c>
      <c r="I162" s="142"/>
      <c r="J162" s="151">
        <f>BK162</f>
        <v>0</v>
      </c>
      <c r="L162" s="139"/>
      <c r="M162" s="144"/>
      <c r="N162" s="145"/>
      <c r="O162" s="145"/>
      <c r="P162" s="146">
        <f>P163</f>
        <v>0</v>
      </c>
      <c r="Q162" s="145"/>
      <c r="R162" s="146">
        <f>R163</f>
        <v>0</v>
      </c>
      <c r="S162" s="145"/>
      <c r="T162" s="147">
        <f>T163</f>
        <v>0</v>
      </c>
      <c r="AR162" s="140" t="s">
        <v>81</v>
      </c>
      <c r="AT162" s="148" t="s">
        <v>73</v>
      </c>
      <c r="AU162" s="148" t="s">
        <v>81</v>
      </c>
      <c r="AY162" s="140" t="s">
        <v>136</v>
      </c>
      <c r="BK162" s="149">
        <f>BK163</f>
        <v>0</v>
      </c>
    </row>
    <row r="163" spans="2:65" s="1" customFormat="1" ht="24" customHeight="1">
      <c r="B163" s="152"/>
      <c r="C163" s="153" t="s">
        <v>324</v>
      </c>
      <c r="D163" s="153" t="s">
        <v>138</v>
      </c>
      <c r="E163" s="154" t="s">
        <v>325</v>
      </c>
      <c r="F163" s="155" t="s">
        <v>326</v>
      </c>
      <c r="G163" s="156" t="s">
        <v>218</v>
      </c>
      <c r="H163" s="157">
        <v>38.15</v>
      </c>
      <c r="I163" s="158"/>
      <c r="J163" s="157">
        <f>ROUND(I163*H163,3)</f>
        <v>0</v>
      </c>
      <c r="K163" s="155" t="s">
        <v>142</v>
      </c>
      <c r="L163" s="28"/>
      <c r="M163" s="159" t="s">
        <v>1</v>
      </c>
      <c r="N163" s="160" t="s">
        <v>40</v>
      </c>
      <c r="O163" s="51"/>
      <c r="P163" s="161">
        <f>O163*H163</f>
        <v>0</v>
      </c>
      <c r="Q163" s="161">
        <v>0</v>
      </c>
      <c r="R163" s="161">
        <f>Q163*H163</f>
        <v>0</v>
      </c>
      <c r="S163" s="161">
        <v>0</v>
      </c>
      <c r="T163" s="162">
        <f>S163*H163</f>
        <v>0</v>
      </c>
      <c r="AR163" s="163" t="s">
        <v>143</v>
      </c>
      <c r="AT163" s="163" t="s">
        <v>138</v>
      </c>
      <c r="AU163" s="163" t="s">
        <v>87</v>
      </c>
      <c r="AY163" s="13" t="s">
        <v>136</v>
      </c>
      <c r="BE163" s="164">
        <f>IF(N163="základná",J163,0)</f>
        <v>0</v>
      </c>
      <c r="BF163" s="164">
        <f>IF(N163="znížená",J163,0)</f>
        <v>0</v>
      </c>
      <c r="BG163" s="164">
        <f>IF(N163="zákl. prenesená",J163,0)</f>
        <v>0</v>
      </c>
      <c r="BH163" s="164">
        <f>IF(N163="zníž. prenesená",J163,0)</f>
        <v>0</v>
      </c>
      <c r="BI163" s="164">
        <f>IF(N163="nulová",J163,0)</f>
        <v>0</v>
      </c>
      <c r="BJ163" s="13" t="s">
        <v>87</v>
      </c>
      <c r="BK163" s="165">
        <f>ROUND(I163*H163,3)</f>
        <v>0</v>
      </c>
      <c r="BL163" s="13" t="s">
        <v>143</v>
      </c>
      <c r="BM163" s="163" t="s">
        <v>327</v>
      </c>
    </row>
    <row r="164" spans="2:65" s="11" customFormat="1" ht="25.9" customHeight="1">
      <c r="B164" s="139"/>
      <c r="D164" s="140" t="s">
        <v>73</v>
      </c>
      <c r="E164" s="141" t="s">
        <v>328</v>
      </c>
      <c r="F164" s="141" t="s">
        <v>329</v>
      </c>
      <c r="I164" s="142"/>
      <c r="J164" s="143">
        <f>BK164</f>
        <v>0</v>
      </c>
      <c r="L164" s="139"/>
      <c r="M164" s="144"/>
      <c r="N164" s="145"/>
      <c r="O164" s="145"/>
      <c r="P164" s="146">
        <f>P165</f>
        <v>0</v>
      </c>
      <c r="Q164" s="145"/>
      <c r="R164" s="146">
        <f>R165</f>
        <v>0.52737630000000002</v>
      </c>
      <c r="S164" s="145"/>
      <c r="T164" s="147">
        <f>T165</f>
        <v>0</v>
      </c>
      <c r="AR164" s="140" t="s">
        <v>87</v>
      </c>
      <c r="AT164" s="148" t="s">
        <v>73</v>
      </c>
      <c r="AU164" s="148" t="s">
        <v>74</v>
      </c>
      <c r="AY164" s="140" t="s">
        <v>136</v>
      </c>
      <c r="BK164" s="149">
        <f>BK165</f>
        <v>0</v>
      </c>
    </row>
    <row r="165" spans="2:65" s="11" customFormat="1" ht="22.9" customHeight="1">
      <c r="B165" s="139"/>
      <c r="D165" s="140" t="s">
        <v>73</v>
      </c>
      <c r="E165" s="150" t="s">
        <v>330</v>
      </c>
      <c r="F165" s="150" t="s">
        <v>331</v>
      </c>
      <c r="I165" s="142"/>
      <c r="J165" s="151">
        <f>BK165</f>
        <v>0</v>
      </c>
      <c r="L165" s="139"/>
      <c r="M165" s="144"/>
      <c r="N165" s="145"/>
      <c r="O165" s="145"/>
      <c r="P165" s="146">
        <f>SUM(P166:P172)</f>
        <v>0</v>
      </c>
      <c r="Q165" s="145"/>
      <c r="R165" s="146">
        <f>SUM(R166:R172)</f>
        <v>0.52737630000000002</v>
      </c>
      <c r="S165" s="145"/>
      <c r="T165" s="147">
        <f>SUM(T166:T172)</f>
        <v>0</v>
      </c>
      <c r="AR165" s="140" t="s">
        <v>87</v>
      </c>
      <c r="AT165" s="148" t="s">
        <v>73</v>
      </c>
      <c r="AU165" s="148" t="s">
        <v>81</v>
      </c>
      <c r="AY165" s="140" t="s">
        <v>136</v>
      </c>
      <c r="BK165" s="149">
        <f>SUM(BK166:BK172)</f>
        <v>0</v>
      </c>
    </row>
    <row r="166" spans="2:65" s="1" customFormat="1" ht="24" customHeight="1">
      <c r="B166" s="152"/>
      <c r="C166" s="153" t="s">
        <v>332</v>
      </c>
      <c r="D166" s="153" t="s">
        <v>138</v>
      </c>
      <c r="E166" s="154" t="s">
        <v>333</v>
      </c>
      <c r="F166" s="155" t="s">
        <v>334</v>
      </c>
      <c r="G166" s="156" t="s">
        <v>205</v>
      </c>
      <c r="H166" s="157">
        <v>147.1</v>
      </c>
      <c r="I166" s="158"/>
      <c r="J166" s="157">
        <f t="shared" ref="J166:J172" si="10">ROUND(I166*H166,3)</f>
        <v>0</v>
      </c>
      <c r="K166" s="155" t="s">
        <v>142</v>
      </c>
      <c r="L166" s="28"/>
      <c r="M166" s="159" t="s">
        <v>1</v>
      </c>
      <c r="N166" s="160" t="s">
        <v>40</v>
      </c>
      <c r="O166" s="51"/>
      <c r="P166" s="161">
        <f t="shared" ref="P166:P172" si="11">O166*H166</f>
        <v>0</v>
      </c>
      <c r="Q166" s="161">
        <v>0</v>
      </c>
      <c r="R166" s="161">
        <f t="shared" ref="R166:R172" si="12">Q166*H166</f>
        <v>0</v>
      </c>
      <c r="S166" s="161">
        <v>0</v>
      </c>
      <c r="T166" s="162">
        <f t="shared" ref="T166:T172" si="13">S166*H166</f>
        <v>0</v>
      </c>
      <c r="AR166" s="163" t="s">
        <v>207</v>
      </c>
      <c r="AT166" s="163" t="s">
        <v>138</v>
      </c>
      <c r="AU166" s="163" t="s">
        <v>87</v>
      </c>
      <c r="AY166" s="13" t="s">
        <v>136</v>
      </c>
      <c r="BE166" s="164">
        <f t="shared" ref="BE166:BE172" si="14">IF(N166="základná",J166,0)</f>
        <v>0</v>
      </c>
      <c r="BF166" s="164">
        <f t="shared" ref="BF166:BF172" si="15">IF(N166="znížená",J166,0)</f>
        <v>0</v>
      </c>
      <c r="BG166" s="164">
        <f t="shared" ref="BG166:BG172" si="16">IF(N166="zákl. prenesená",J166,0)</f>
        <v>0</v>
      </c>
      <c r="BH166" s="164">
        <f t="shared" ref="BH166:BH172" si="17">IF(N166="zníž. prenesená",J166,0)</f>
        <v>0</v>
      </c>
      <c r="BI166" s="164">
        <f t="shared" ref="BI166:BI172" si="18">IF(N166="nulová",J166,0)</f>
        <v>0</v>
      </c>
      <c r="BJ166" s="13" t="s">
        <v>87</v>
      </c>
      <c r="BK166" s="165">
        <f t="shared" ref="BK166:BK172" si="19">ROUND(I166*H166,3)</f>
        <v>0</v>
      </c>
      <c r="BL166" s="13" t="s">
        <v>207</v>
      </c>
      <c r="BM166" s="163" t="s">
        <v>335</v>
      </c>
    </row>
    <row r="167" spans="2:65" s="1" customFormat="1" ht="36" customHeight="1">
      <c r="B167" s="152"/>
      <c r="C167" s="166" t="s">
        <v>336</v>
      </c>
      <c r="D167" s="166" t="s">
        <v>208</v>
      </c>
      <c r="E167" s="167" t="s">
        <v>337</v>
      </c>
      <c r="F167" s="168" t="s">
        <v>338</v>
      </c>
      <c r="G167" s="169" t="s">
        <v>339</v>
      </c>
      <c r="H167" s="170">
        <v>5.8840000000000003</v>
      </c>
      <c r="I167" s="171"/>
      <c r="J167" s="170">
        <f t="shared" si="10"/>
        <v>0</v>
      </c>
      <c r="K167" s="168" t="s">
        <v>142</v>
      </c>
      <c r="L167" s="172"/>
      <c r="M167" s="173" t="s">
        <v>1</v>
      </c>
      <c r="N167" s="174" t="s">
        <v>40</v>
      </c>
      <c r="O167" s="51"/>
      <c r="P167" s="161">
        <f t="shared" si="11"/>
        <v>0</v>
      </c>
      <c r="Q167" s="161">
        <v>6.6000000000000003E-2</v>
      </c>
      <c r="R167" s="161">
        <f t="shared" si="12"/>
        <v>0.38834400000000002</v>
      </c>
      <c r="S167" s="161">
        <v>0</v>
      </c>
      <c r="T167" s="162">
        <f t="shared" si="13"/>
        <v>0</v>
      </c>
      <c r="AR167" s="163" t="s">
        <v>340</v>
      </c>
      <c r="AT167" s="163" t="s">
        <v>208</v>
      </c>
      <c r="AU167" s="163" t="s">
        <v>87</v>
      </c>
      <c r="AY167" s="13" t="s">
        <v>136</v>
      </c>
      <c r="BE167" s="164">
        <f t="shared" si="14"/>
        <v>0</v>
      </c>
      <c r="BF167" s="164">
        <f t="shared" si="15"/>
        <v>0</v>
      </c>
      <c r="BG167" s="164">
        <f t="shared" si="16"/>
        <v>0</v>
      </c>
      <c r="BH167" s="164">
        <f t="shared" si="17"/>
        <v>0</v>
      </c>
      <c r="BI167" s="164">
        <f t="shared" si="18"/>
        <v>0</v>
      </c>
      <c r="BJ167" s="13" t="s">
        <v>87</v>
      </c>
      <c r="BK167" s="165">
        <f t="shared" si="19"/>
        <v>0</v>
      </c>
      <c r="BL167" s="13" t="s">
        <v>207</v>
      </c>
      <c r="BM167" s="163" t="s">
        <v>341</v>
      </c>
    </row>
    <row r="168" spans="2:65" s="1" customFormat="1" ht="16.5" customHeight="1">
      <c r="B168" s="152"/>
      <c r="C168" s="153" t="s">
        <v>342</v>
      </c>
      <c r="D168" s="153" t="s">
        <v>138</v>
      </c>
      <c r="E168" s="154" t="s">
        <v>343</v>
      </c>
      <c r="F168" s="155" t="s">
        <v>344</v>
      </c>
      <c r="G168" s="156" t="s">
        <v>205</v>
      </c>
      <c r="H168" s="157">
        <v>441.3</v>
      </c>
      <c r="I168" s="158"/>
      <c r="J168" s="157">
        <f t="shared" si="10"/>
        <v>0</v>
      </c>
      <c r="K168" s="155" t="s">
        <v>142</v>
      </c>
      <c r="L168" s="28"/>
      <c r="M168" s="159" t="s">
        <v>1</v>
      </c>
      <c r="N168" s="160" t="s">
        <v>40</v>
      </c>
      <c r="O168" s="51"/>
      <c r="P168" s="161">
        <f t="shared" si="11"/>
        <v>0</v>
      </c>
      <c r="Q168" s="161">
        <v>0</v>
      </c>
      <c r="R168" s="161">
        <f t="shared" si="12"/>
        <v>0</v>
      </c>
      <c r="S168" s="161">
        <v>0</v>
      </c>
      <c r="T168" s="162">
        <f t="shared" si="13"/>
        <v>0</v>
      </c>
      <c r="AR168" s="163" t="s">
        <v>207</v>
      </c>
      <c r="AT168" s="163" t="s">
        <v>138</v>
      </c>
      <c r="AU168" s="163" t="s">
        <v>87</v>
      </c>
      <c r="AY168" s="13" t="s">
        <v>136</v>
      </c>
      <c r="BE168" s="164">
        <f t="shared" si="14"/>
        <v>0</v>
      </c>
      <c r="BF168" s="164">
        <f t="shared" si="15"/>
        <v>0</v>
      </c>
      <c r="BG168" s="164">
        <f t="shared" si="16"/>
        <v>0</v>
      </c>
      <c r="BH168" s="164">
        <f t="shared" si="17"/>
        <v>0</v>
      </c>
      <c r="BI168" s="164">
        <f t="shared" si="18"/>
        <v>0</v>
      </c>
      <c r="BJ168" s="13" t="s">
        <v>87</v>
      </c>
      <c r="BK168" s="165">
        <f t="shared" si="19"/>
        <v>0</v>
      </c>
      <c r="BL168" s="13" t="s">
        <v>207</v>
      </c>
      <c r="BM168" s="163" t="s">
        <v>345</v>
      </c>
    </row>
    <row r="169" spans="2:65" s="1" customFormat="1" ht="16.5" customHeight="1">
      <c r="B169" s="152"/>
      <c r="C169" s="166" t="s">
        <v>346</v>
      </c>
      <c r="D169" s="166" t="s">
        <v>208</v>
      </c>
      <c r="E169" s="167" t="s">
        <v>347</v>
      </c>
      <c r="F169" s="168" t="s">
        <v>348</v>
      </c>
      <c r="G169" s="169" t="s">
        <v>211</v>
      </c>
      <c r="H169" s="170">
        <v>4.4569999999999999</v>
      </c>
      <c r="I169" s="171"/>
      <c r="J169" s="170">
        <f t="shared" si="10"/>
        <v>0</v>
      </c>
      <c r="K169" s="168" t="s">
        <v>142</v>
      </c>
      <c r="L169" s="172"/>
      <c r="M169" s="173" t="s">
        <v>1</v>
      </c>
      <c r="N169" s="174" t="s">
        <v>40</v>
      </c>
      <c r="O169" s="51"/>
      <c r="P169" s="161">
        <f t="shared" si="11"/>
        <v>0</v>
      </c>
      <c r="Q169" s="161">
        <v>3.8999999999999998E-3</v>
      </c>
      <c r="R169" s="161">
        <f t="shared" si="12"/>
        <v>1.73823E-2</v>
      </c>
      <c r="S169" s="161">
        <v>0</v>
      </c>
      <c r="T169" s="162">
        <f t="shared" si="13"/>
        <v>0</v>
      </c>
      <c r="AR169" s="163" t="s">
        <v>340</v>
      </c>
      <c r="AT169" s="163" t="s">
        <v>208</v>
      </c>
      <c r="AU169" s="163" t="s">
        <v>87</v>
      </c>
      <c r="AY169" s="13" t="s">
        <v>136</v>
      </c>
      <c r="BE169" s="164">
        <f t="shared" si="14"/>
        <v>0</v>
      </c>
      <c r="BF169" s="164">
        <f t="shared" si="15"/>
        <v>0</v>
      </c>
      <c r="BG169" s="164">
        <f t="shared" si="16"/>
        <v>0</v>
      </c>
      <c r="BH169" s="164">
        <f t="shared" si="17"/>
        <v>0</v>
      </c>
      <c r="BI169" s="164">
        <f t="shared" si="18"/>
        <v>0</v>
      </c>
      <c r="BJ169" s="13" t="s">
        <v>87</v>
      </c>
      <c r="BK169" s="165">
        <f t="shared" si="19"/>
        <v>0</v>
      </c>
      <c r="BL169" s="13" t="s">
        <v>207</v>
      </c>
      <c r="BM169" s="163" t="s">
        <v>349</v>
      </c>
    </row>
    <row r="170" spans="2:65" s="1" customFormat="1" ht="24" customHeight="1">
      <c r="B170" s="152"/>
      <c r="C170" s="153" t="s">
        <v>350</v>
      </c>
      <c r="D170" s="153" t="s">
        <v>138</v>
      </c>
      <c r="E170" s="154" t="s">
        <v>351</v>
      </c>
      <c r="F170" s="155" t="s">
        <v>352</v>
      </c>
      <c r="G170" s="156" t="s">
        <v>211</v>
      </c>
      <c r="H170" s="157">
        <v>1</v>
      </c>
      <c r="I170" s="158"/>
      <c r="J170" s="157">
        <f t="shared" si="10"/>
        <v>0</v>
      </c>
      <c r="K170" s="155" t="s">
        <v>142</v>
      </c>
      <c r="L170" s="28"/>
      <c r="M170" s="159" t="s">
        <v>1</v>
      </c>
      <c r="N170" s="160" t="s">
        <v>40</v>
      </c>
      <c r="O170" s="51"/>
      <c r="P170" s="161">
        <f t="shared" si="11"/>
        <v>0</v>
      </c>
      <c r="Q170" s="161">
        <v>0</v>
      </c>
      <c r="R170" s="161">
        <f t="shared" si="12"/>
        <v>0</v>
      </c>
      <c r="S170" s="161">
        <v>0</v>
      </c>
      <c r="T170" s="162">
        <f t="shared" si="13"/>
        <v>0</v>
      </c>
      <c r="AR170" s="163" t="s">
        <v>207</v>
      </c>
      <c r="AT170" s="163" t="s">
        <v>138</v>
      </c>
      <c r="AU170" s="163" t="s">
        <v>87</v>
      </c>
      <c r="AY170" s="13" t="s">
        <v>136</v>
      </c>
      <c r="BE170" s="164">
        <f t="shared" si="14"/>
        <v>0</v>
      </c>
      <c r="BF170" s="164">
        <f t="shared" si="15"/>
        <v>0</v>
      </c>
      <c r="BG170" s="164">
        <f t="shared" si="16"/>
        <v>0</v>
      </c>
      <c r="BH170" s="164">
        <f t="shared" si="17"/>
        <v>0</v>
      </c>
      <c r="BI170" s="164">
        <f t="shared" si="18"/>
        <v>0</v>
      </c>
      <c r="BJ170" s="13" t="s">
        <v>87</v>
      </c>
      <c r="BK170" s="165">
        <f t="shared" si="19"/>
        <v>0</v>
      </c>
      <c r="BL170" s="13" t="s">
        <v>207</v>
      </c>
      <c r="BM170" s="163" t="s">
        <v>353</v>
      </c>
    </row>
    <row r="171" spans="2:65" s="1" customFormat="1" ht="24" customHeight="1">
      <c r="B171" s="152"/>
      <c r="C171" s="166" t="s">
        <v>340</v>
      </c>
      <c r="D171" s="166" t="s">
        <v>208</v>
      </c>
      <c r="E171" s="167" t="s">
        <v>354</v>
      </c>
      <c r="F171" s="168" t="s">
        <v>355</v>
      </c>
      <c r="G171" s="169" t="s">
        <v>211</v>
      </c>
      <c r="H171" s="170">
        <v>1</v>
      </c>
      <c r="I171" s="171"/>
      <c r="J171" s="170">
        <f t="shared" si="10"/>
        <v>0</v>
      </c>
      <c r="K171" s="168" t="s">
        <v>1</v>
      </c>
      <c r="L171" s="172"/>
      <c r="M171" s="173" t="s">
        <v>1</v>
      </c>
      <c r="N171" s="174" t="s">
        <v>40</v>
      </c>
      <c r="O171" s="51"/>
      <c r="P171" s="161">
        <f t="shared" si="11"/>
        <v>0</v>
      </c>
      <c r="Q171" s="161">
        <v>0.12164999999999999</v>
      </c>
      <c r="R171" s="161">
        <f t="shared" si="12"/>
        <v>0.12164999999999999</v>
      </c>
      <c r="S171" s="161">
        <v>0</v>
      </c>
      <c r="T171" s="162">
        <f t="shared" si="13"/>
        <v>0</v>
      </c>
      <c r="AR171" s="163" t="s">
        <v>340</v>
      </c>
      <c r="AT171" s="163" t="s">
        <v>208</v>
      </c>
      <c r="AU171" s="163" t="s">
        <v>87</v>
      </c>
      <c r="AY171" s="13" t="s">
        <v>136</v>
      </c>
      <c r="BE171" s="164">
        <f t="shared" si="14"/>
        <v>0</v>
      </c>
      <c r="BF171" s="164">
        <f t="shared" si="15"/>
        <v>0</v>
      </c>
      <c r="BG171" s="164">
        <f t="shared" si="16"/>
        <v>0</v>
      </c>
      <c r="BH171" s="164">
        <f t="shared" si="17"/>
        <v>0</v>
      </c>
      <c r="BI171" s="164">
        <f t="shared" si="18"/>
        <v>0</v>
      </c>
      <c r="BJ171" s="13" t="s">
        <v>87</v>
      </c>
      <c r="BK171" s="165">
        <f t="shared" si="19"/>
        <v>0</v>
      </c>
      <c r="BL171" s="13" t="s">
        <v>207</v>
      </c>
      <c r="BM171" s="163" t="s">
        <v>356</v>
      </c>
    </row>
    <row r="172" spans="2:65" s="1" customFormat="1" ht="24" customHeight="1">
      <c r="B172" s="152"/>
      <c r="C172" s="153" t="s">
        <v>357</v>
      </c>
      <c r="D172" s="153" t="s">
        <v>138</v>
      </c>
      <c r="E172" s="154" t="s">
        <v>358</v>
      </c>
      <c r="F172" s="155" t="s">
        <v>359</v>
      </c>
      <c r="G172" s="156" t="s">
        <v>218</v>
      </c>
      <c r="H172" s="157">
        <v>0.52700000000000002</v>
      </c>
      <c r="I172" s="158"/>
      <c r="J172" s="157">
        <f t="shared" si="10"/>
        <v>0</v>
      </c>
      <c r="K172" s="155" t="s">
        <v>142</v>
      </c>
      <c r="L172" s="28"/>
      <c r="M172" s="159" t="s">
        <v>1</v>
      </c>
      <c r="N172" s="160" t="s">
        <v>40</v>
      </c>
      <c r="O172" s="51"/>
      <c r="P172" s="161">
        <f t="shared" si="11"/>
        <v>0</v>
      </c>
      <c r="Q172" s="161">
        <v>0</v>
      </c>
      <c r="R172" s="161">
        <f t="shared" si="12"/>
        <v>0</v>
      </c>
      <c r="S172" s="161">
        <v>0</v>
      </c>
      <c r="T172" s="162">
        <f t="shared" si="13"/>
        <v>0</v>
      </c>
      <c r="AR172" s="163" t="s">
        <v>207</v>
      </c>
      <c r="AT172" s="163" t="s">
        <v>138</v>
      </c>
      <c r="AU172" s="163" t="s">
        <v>87</v>
      </c>
      <c r="AY172" s="13" t="s">
        <v>136</v>
      </c>
      <c r="BE172" s="164">
        <f t="shared" si="14"/>
        <v>0</v>
      </c>
      <c r="BF172" s="164">
        <f t="shared" si="15"/>
        <v>0</v>
      </c>
      <c r="BG172" s="164">
        <f t="shared" si="16"/>
        <v>0</v>
      </c>
      <c r="BH172" s="164">
        <f t="shared" si="17"/>
        <v>0</v>
      </c>
      <c r="BI172" s="164">
        <f t="shared" si="18"/>
        <v>0</v>
      </c>
      <c r="BJ172" s="13" t="s">
        <v>87</v>
      </c>
      <c r="BK172" s="165">
        <f t="shared" si="19"/>
        <v>0</v>
      </c>
      <c r="BL172" s="13" t="s">
        <v>207</v>
      </c>
      <c r="BM172" s="163" t="s">
        <v>360</v>
      </c>
    </row>
    <row r="173" spans="2:65" s="11" customFormat="1" ht="25.9" customHeight="1">
      <c r="B173" s="139"/>
      <c r="D173" s="140" t="s">
        <v>73</v>
      </c>
      <c r="E173" s="141" t="s">
        <v>361</v>
      </c>
      <c r="F173" s="141" t="s">
        <v>362</v>
      </c>
      <c r="I173" s="142"/>
      <c r="J173" s="143">
        <f>BK173</f>
        <v>0</v>
      </c>
      <c r="L173" s="139"/>
      <c r="M173" s="144"/>
      <c r="N173" s="145"/>
      <c r="O173" s="145"/>
      <c r="P173" s="146">
        <f>P174</f>
        <v>0</v>
      </c>
      <c r="Q173" s="145"/>
      <c r="R173" s="146">
        <f>R174</f>
        <v>0</v>
      </c>
      <c r="S173" s="145"/>
      <c r="T173" s="147">
        <f>T174</f>
        <v>0</v>
      </c>
      <c r="AR173" s="140" t="s">
        <v>143</v>
      </c>
      <c r="AT173" s="148" t="s">
        <v>73</v>
      </c>
      <c r="AU173" s="148" t="s">
        <v>74</v>
      </c>
      <c r="AY173" s="140" t="s">
        <v>136</v>
      </c>
      <c r="BK173" s="149">
        <f>BK174</f>
        <v>0</v>
      </c>
    </row>
    <row r="174" spans="2:65" s="1" customFormat="1" ht="36" customHeight="1">
      <c r="B174" s="152"/>
      <c r="C174" s="153" t="s">
        <v>363</v>
      </c>
      <c r="D174" s="153" t="s">
        <v>138</v>
      </c>
      <c r="E174" s="154" t="s">
        <v>364</v>
      </c>
      <c r="F174" s="155" t="s">
        <v>365</v>
      </c>
      <c r="G174" s="156" t="s">
        <v>366</v>
      </c>
      <c r="H174" s="157">
        <v>10</v>
      </c>
      <c r="I174" s="158"/>
      <c r="J174" s="157">
        <f>ROUND(I174*H174,3)</f>
        <v>0</v>
      </c>
      <c r="K174" s="155" t="s">
        <v>142</v>
      </c>
      <c r="L174" s="28"/>
      <c r="M174" s="175" t="s">
        <v>1</v>
      </c>
      <c r="N174" s="176" t="s">
        <v>40</v>
      </c>
      <c r="O174" s="177"/>
      <c r="P174" s="178">
        <f>O174*H174</f>
        <v>0</v>
      </c>
      <c r="Q174" s="178">
        <v>0</v>
      </c>
      <c r="R174" s="178">
        <f>Q174*H174</f>
        <v>0</v>
      </c>
      <c r="S174" s="178">
        <v>0</v>
      </c>
      <c r="T174" s="179">
        <f>S174*H174</f>
        <v>0</v>
      </c>
      <c r="AR174" s="163" t="s">
        <v>367</v>
      </c>
      <c r="AT174" s="163" t="s">
        <v>138</v>
      </c>
      <c r="AU174" s="163" t="s">
        <v>81</v>
      </c>
      <c r="AY174" s="13" t="s">
        <v>136</v>
      </c>
      <c r="BE174" s="164">
        <f>IF(N174="základná",J174,0)</f>
        <v>0</v>
      </c>
      <c r="BF174" s="164">
        <f>IF(N174="znížená",J174,0)</f>
        <v>0</v>
      </c>
      <c r="BG174" s="164">
        <f>IF(N174="zákl. prenesená",J174,0)</f>
        <v>0</v>
      </c>
      <c r="BH174" s="164">
        <f>IF(N174="zníž. prenesená",J174,0)</f>
        <v>0</v>
      </c>
      <c r="BI174" s="164">
        <f>IF(N174="nulová",J174,0)</f>
        <v>0</v>
      </c>
      <c r="BJ174" s="13" t="s">
        <v>87</v>
      </c>
      <c r="BK174" s="165">
        <f>ROUND(I174*H174,3)</f>
        <v>0</v>
      </c>
      <c r="BL174" s="13" t="s">
        <v>367</v>
      </c>
      <c r="BM174" s="163" t="s">
        <v>368</v>
      </c>
    </row>
    <row r="175" spans="2:65" s="1" customFormat="1" ht="6.95" customHeight="1">
      <c r="B175" s="40"/>
      <c r="C175" s="41"/>
      <c r="D175" s="41"/>
      <c r="E175" s="41"/>
      <c r="F175" s="41"/>
      <c r="G175" s="41"/>
      <c r="H175" s="41"/>
      <c r="I175" s="113"/>
      <c r="J175" s="41"/>
      <c r="K175" s="41"/>
      <c r="L175" s="28"/>
    </row>
  </sheetData>
  <autoFilter ref="C129:K174"/>
  <mergeCells count="12">
    <mergeCell ref="E122:H122"/>
    <mergeCell ref="L2:V2"/>
    <mergeCell ref="E85:H85"/>
    <mergeCell ref="E87:H87"/>
    <mergeCell ref="E89:H89"/>
    <mergeCell ref="E118:H118"/>
    <mergeCell ref="E120:H12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26"/>
  <sheetViews>
    <sheetView showGridLines="0" topLeftCell="A115" workbookViewId="0"/>
  </sheetViews>
  <sheetFormatPr defaultRowHeight="11.2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" customWidth="1"/>
    <col min="8" max="8" width="11.5" customWidth="1"/>
    <col min="9" max="9" width="20.1640625" style="89" customWidth="1"/>
    <col min="10" max="10" width="20.1640625" customWidth="1"/>
    <col min="11" max="11" width="20.16406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85" t="s">
        <v>5</v>
      </c>
      <c r="M2" s="186"/>
      <c r="N2" s="186"/>
      <c r="O2" s="186"/>
      <c r="P2" s="186"/>
      <c r="Q2" s="186"/>
      <c r="R2" s="186"/>
      <c r="S2" s="186"/>
      <c r="T2" s="186"/>
      <c r="U2" s="186"/>
      <c r="V2" s="186"/>
      <c r="AT2" s="13" t="s">
        <v>97</v>
      </c>
    </row>
    <row r="3" spans="2:46" ht="6.95" customHeight="1">
      <c r="B3" s="14"/>
      <c r="C3" s="15"/>
      <c r="D3" s="15"/>
      <c r="E3" s="15"/>
      <c r="F3" s="15"/>
      <c r="G3" s="15"/>
      <c r="H3" s="15"/>
      <c r="I3" s="90"/>
      <c r="J3" s="15"/>
      <c r="K3" s="15"/>
      <c r="L3" s="16"/>
      <c r="AT3" s="13" t="s">
        <v>74</v>
      </c>
    </row>
    <row r="4" spans="2:46" ht="24.95" customHeight="1">
      <c r="B4" s="16"/>
      <c r="D4" s="17" t="s">
        <v>101</v>
      </c>
      <c r="L4" s="16"/>
      <c r="M4" s="91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3" t="s">
        <v>14</v>
      </c>
      <c r="L6" s="16"/>
    </row>
    <row r="7" spans="2:46" ht="16.5" customHeight="1">
      <c r="B7" s="16"/>
      <c r="E7" s="225" t="str">
        <f>'Rekapitulácia stavby'!K6</f>
        <v>HOKEJBALOVÉ IHRISKO</v>
      </c>
      <c r="F7" s="226"/>
      <c r="G7" s="226"/>
      <c r="H7" s="226"/>
      <c r="L7" s="16"/>
    </row>
    <row r="8" spans="2:46" ht="12" customHeight="1">
      <c r="B8" s="16"/>
      <c r="D8" s="23" t="s">
        <v>102</v>
      </c>
      <c r="L8" s="16"/>
    </row>
    <row r="9" spans="2:46" s="1" customFormat="1" ht="16.5" customHeight="1">
      <c r="B9" s="28"/>
      <c r="E9" s="225" t="s">
        <v>369</v>
      </c>
      <c r="F9" s="224"/>
      <c r="G9" s="224"/>
      <c r="H9" s="224"/>
      <c r="I9" s="92"/>
      <c r="L9" s="28"/>
    </row>
    <row r="10" spans="2:46" s="1" customFormat="1" ht="12" customHeight="1">
      <c r="B10" s="28"/>
      <c r="D10" s="23" t="s">
        <v>104</v>
      </c>
      <c r="I10" s="92"/>
      <c r="L10" s="28"/>
    </row>
    <row r="11" spans="2:46" s="1" customFormat="1" ht="36.950000000000003" customHeight="1">
      <c r="B11" s="28"/>
      <c r="E11" s="193" t="s">
        <v>370</v>
      </c>
      <c r="F11" s="224"/>
      <c r="G11" s="224"/>
      <c r="H11" s="224"/>
      <c r="I11" s="92"/>
      <c r="L11" s="28"/>
    </row>
    <row r="12" spans="2:46" s="1" customFormat="1">
      <c r="B12" s="28"/>
      <c r="I12" s="92"/>
      <c r="L12" s="28"/>
    </row>
    <row r="13" spans="2:46" s="1" customFormat="1" ht="12" customHeight="1">
      <c r="B13" s="28"/>
      <c r="D13" s="23" t="s">
        <v>16</v>
      </c>
      <c r="F13" s="21" t="s">
        <v>1</v>
      </c>
      <c r="I13" s="93" t="s">
        <v>17</v>
      </c>
      <c r="J13" s="21" t="s">
        <v>1</v>
      </c>
      <c r="L13" s="28"/>
    </row>
    <row r="14" spans="2:46" s="1" customFormat="1" ht="12" customHeight="1">
      <c r="B14" s="28"/>
      <c r="D14" s="23" t="s">
        <v>18</v>
      </c>
      <c r="F14" s="21" t="s">
        <v>19</v>
      </c>
      <c r="I14" s="93" t="s">
        <v>20</v>
      </c>
      <c r="J14" s="48" t="str">
        <f>'Rekapitulácia stavby'!AN8</f>
        <v>Vyplň údaj</v>
      </c>
      <c r="L14" s="28"/>
    </row>
    <row r="15" spans="2:46" s="1" customFormat="1" ht="10.9" customHeight="1">
      <c r="B15" s="28"/>
      <c r="I15" s="92"/>
      <c r="L15" s="28"/>
    </row>
    <row r="16" spans="2:46" s="1" customFormat="1" ht="12" customHeight="1">
      <c r="B16" s="28"/>
      <c r="D16" s="23" t="s">
        <v>21</v>
      </c>
      <c r="I16" s="93" t="s">
        <v>22</v>
      </c>
      <c r="J16" s="21" t="s">
        <v>1</v>
      </c>
      <c r="L16" s="28"/>
    </row>
    <row r="17" spans="2:12" s="1" customFormat="1" ht="18" customHeight="1">
      <c r="B17" s="28"/>
      <c r="E17" s="21" t="s">
        <v>23</v>
      </c>
      <c r="I17" s="93" t="s">
        <v>24</v>
      </c>
      <c r="J17" s="21" t="s">
        <v>1</v>
      </c>
      <c r="L17" s="28"/>
    </row>
    <row r="18" spans="2:12" s="1" customFormat="1" ht="6.95" customHeight="1">
      <c r="B18" s="28"/>
      <c r="I18" s="92"/>
      <c r="L18" s="28"/>
    </row>
    <row r="19" spans="2:12" s="1" customFormat="1" ht="12" customHeight="1">
      <c r="B19" s="28"/>
      <c r="D19" s="23" t="s">
        <v>25</v>
      </c>
      <c r="I19" s="93" t="s">
        <v>22</v>
      </c>
      <c r="J19" s="24" t="str">
        <f>'Rekapitulácia stavby'!AN13</f>
        <v>Vyplň údaj</v>
      </c>
      <c r="L19" s="28"/>
    </row>
    <row r="20" spans="2:12" s="1" customFormat="1" ht="18" customHeight="1">
      <c r="B20" s="28"/>
      <c r="E20" s="227" t="str">
        <f>'Rekapitulácia stavby'!E14</f>
        <v>Vyplň údaj</v>
      </c>
      <c r="F20" s="196"/>
      <c r="G20" s="196"/>
      <c r="H20" s="196"/>
      <c r="I20" s="93" t="s">
        <v>24</v>
      </c>
      <c r="J20" s="24" t="str">
        <f>'Rekapitulácia stavby'!AN14</f>
        <v>Vyplň údaj</v>
      </c>
      <c r="L20" s="28"/>
    </row>
    <row r="21" spans="2:12" s="1" customFormat="1" ht="6.95" customHeight="1">
      <c r="B21" s="28"/>
      <c r="I21" s="92"/>
      <c r="L21" s="28"/>
    </row>
    <row r="22" spans="2:12" s="1" customFormat="1" ht="12" customHeight="1">
      <c r="B22" s="28"/>
      <c r="D22" s="23" t="s">
        <v>27</v>
      </c>
      <c r="I22" s="93" t="s">
        <v>22</v>
      </c>
      <c r="J22" s="21" t="s">
        <v>1</v>
      </c>
      <c r="L22" s="28"/>
    </row>
    <row r="23" spans="2:12" s="1" customFormat="1" ht="18" customHeight="1">
      <c r="B23" s="28"/>
      <c r="E23" s="21" t="s">
        <v>28</v>
      </c>
      <c r="I23" s="93" t="s">
        <v>24</v>
      </c>
      <c r="J23" s="21" t="s">
        <v>1</v>
      </c>
      <c r="L23" s="28"/>
    </row>
    <row r="24" spans="2:12" s="1" customFormat="1" ht="6.95" customHeight="1">
      <c r="B24" s="28"/>
      <c r="I24" s="92"/>
      <c r="L24" s="28"/>
    </row>
    <row r="25" spans="2:12" s="1" customFormat="1" ht="12" customHeight="1">
      <c r="B25" s="28"/>
      <c r="D25" s="23" t="s">
        <v>31</v>
      </c>
      <c r="I25" s="93" t="s">
        <v>22</v>
      </c>
      <c r="J25" s="21" t="str">
        <f>IF('Rekapitulácia stavby'!AN19="","",'Rekapitulácia stavby'!AN19)</f>
        <v/>
      </c>
      <c r="L25" s="28"/>
    </row>
    <row r="26" spans="2:12" s="1" customFormat="1" ht="18" customHeight="1">
      <c r="B26" s="28"/>
      <c r="E26" s="21" t="str">
        <f>IF('Rekapitulácia stavby'!E20="","",'Rekapitulácia stavby'!E20)</f>
        <v xml:space="preserve"> </v>
      </c>
      <c r="I26" s="93" t="s">
        <v>24</v>
      </c>
      <c r="J26" s="21" t="str">
        <f>IF('Rekapitulácia stavby'!AN20="","",'Rekapitulácia stavby'!AN20)</f>
        <v/>
      </c>
      <c r="L26" s="28"/>
    </row>
    <row r="27" spans="2:12" s="1" customFormat="1" ht="6.95" customHeight="1">
      <c r="B27" s="28"/>
      <c r="I27" s="92"/>
      <c r="L27" s="28"/>
    </row>
    <row r="28" spans="2:12" s="1" customFormat="1" ht="12" customHeight="1">
      <c r="B28" s="28"/>
      <c r="D28" s="23" t="s">
        <v>33</v>
      </c>
      <c r="I28" s="92"/>
      <c r="L28" s="28"/>
    </row>
    <row r="29" spans="2:12" s="7" customFormat="1" ht="16.5" customHeight="1">
      <c r="B29" s="94"/>
      <c r="E29" s="200" t="s">
        <v>1</v>
      </c>
      <c r="F29" s="200"/>
      <c r="G29" s="200"/>
      <c r="H29" s="200"/>
      <c r="I29" s="95"/>
      <c r="L29" s="94"/>
    </row>
    <row r="30" spans="2:12" s="1" customFormat="1" ht="6.95" customHeight="1">
      <c r="B30" s="28"/>
      <c r="I30" s="92"/>
      <c r="L30" s="28"/>
    </row>
    <row r="31" spans="2:12" s="1" customFormat="1" ht="6.95" customHeight="1">
      <c r="B31" s="28"/>
      <c r="D31" s="49"/>
      <c r="E31" s="49"/>
      <c r="F31" s="49"/>
      <c r="G31" s="49"/>
      <c r="H31" s="49"/>
      <c r="I31" s="96"/>
      <c r="J31" s="49"/>
      <c r="K31" s="49"/>
      <c r="L31" s="28"/>
    </row>
    <row r="32" spans="2:12" s="1" customFormat="1" ht="25.35" customHeight="1">
      <c r="B32" s="28"/>
      <c r="D32" s="97" t="s">
        <v>34</v>
      </c>
      <c r="I32" s="92"/>
      <c r="J32" s="62">
        <f>ROUND(J122, 2)</f>
        <v>0</v>
      </c>
      <c r="L32" s="28"/>
    </row>
    <row r="33" spans="2:12" s="1" customFormat="1" ht="6.95" customHeight="1">
      <c r="B33" s="28"/>
      <c r="D33" s="49"/>
      <c r="E33" s="49"/>
      <c r="F33" s="49"/>
      <c r="G33" s="49"/>
      <c r="H33" s="49"/>
      <c r="I33" s="96"/>
      <c r="J33" s="49"/>
      <c r="K33" s="49"/>
      <c r="L33" s="28"/>
    </row>
    <row r="34" spans="2:12" s="1" customFormat="1" ht="14.45" customHeight="1">
      <c r="B34" s="28"/>
      <c r="F34" s="31" t="s">
        <v>36</v>
      </c>
      <c r="I34" s="98" t="s">
        <v>35</v>
      </c>
      <c r="J34" s="31" t="s">
        <v>37</v>
      </c>
      <c r="L34" s="28"/>
    </row>
    <row r="35" spans="2:12" s="1" customFormat="1" ht="14.45" customHeight="1">
      <c r="B35" s="28"/>
      <c r="D35" s="99" t="s">
        <v>38</v>
      </c>
      <c r="E35" s="23" t="s">
        <v>39</v>
      </c>
      <c r="F35" s="100">
        <f>ROUND((SUM(BE122:BE125)),  2)</f>
        <v>0</v>
      </c>
      <c r="I35" s="101">
        <v>0.2</v>
      </c>
      <c r="J35" s="100">
        <f>ROUND(((SUM(BE122:BE125))*I35),  2)</f>
        <v>0</v>
      </c>
      <c r="L35" s="28"/>
    </row>
    <row r="36" spans="2:12" s="1" customFormat="1" ht="14.45" customHeight="1">
      <c r="B36" s="28"/>
      <c r="E36" s="23" t="s">
        <v>40</v>
      </c>
      <c r="F36" s="100">
        <f>ROUND((SUM(BF122:BF125)),  2)</f>
        <v>0</v>
      </c>
      <c r="I36" s="101">
        <v>0.2</v>
      </c>
      <c r="J36" s="100">
        <f>ROUND(((SUM(BF122:BF125))*I36),  2)</f>
        <v>0</v>
      </c>
      <c r="L36" s="28"/>
    </row>
    <row r="37" spans="2:12" s="1" customFormat="1" ht="14.45" hidden="1" customHeight="1">
      <c r="B37" s="28"/>
      <c r="E37" s="23" t="s">
        <v>41</v>
      </c>
      <c r="F37" s="100">
        <f>ROUND((SUM(BG122:BG125)),  2)</f>
        <v>0</v>
      </c>
      <c r="I37" s="101">
        <v>0.2</v>
      </c>
      <c r="J37" s="100">
        <f>0</f>
        <v>0</v>
      </c>
      <c r="L37" s="28"/>
    </row>
    <row r="38" spans="2:12" s="1" customFormat="1" ht="14.45" hidden="1" customHeight="1">
      <c r="B38" s="28"/>
      <c r="E38" s="23" t="s">
        <v>42</v>
      </c>
      <c r="F38" s="100">
        <f>ROUND((SUM(BH122:BH125)),  2)</f>
        <v>0</v>
      </c>
      <c r="I38" s="101">
        <v>0.2</v>
      </c>
      <c r="J38" s="100">
        <f>0</f>
        <v>0</v>
      </c>
      <c r="L38" s="28"/>
    </row>
    <row r="39" spans="2:12" s="1" customFormat="1" ht="14.45" hidden="1" customHeight="1">
      <c r="B39" s="28"/>
      <c r="E39" s="23" t="s">
        <v>43</v>
      </c>
      <c r="F39" s="100">
        <f>ROUND((SUM(BI122:BI125)),  2)</f>
        <v>0</v>
      </c>
      <c r="I39" s="101">
        <v>0</v>
      </c>
      <c r="J39" s="100">
        <f>0</f>
        <v>0</v>
      </c>
      <c r="L39" s="28"/>
    </row>
    <row r="40" spans="2:12" s="1" customFormat="1" ht="6.95" customHeight="1">
      <c r="B40" s="28"/>
      <c r="I40" s="92"/>
      <c r="L40" s="28"/>
    </row>
    <row r="41" spans="2:12" s="1" customFormat="1" ht="25.35" customHeight="1">
      <c r="B41" s="28"/>
      <c r="C41" s="102"/>
      <c r="D41" s="103" t="s">
        <v>44</v>
      </c>
      <c r="E41" s="53"/>
      <c r="F41" s="53"/>
      <c r="G41" s="104" t="s">
        <v>45</v>
      </c>
      <c r="H41" s="105" t="s">
        <v>46</v>
      </c>
      <c r="I41" s="106"/>
      <c r="J41" s="107">
        <f>SUM(J32:J39)</f>
        <v>0</v>
      </c>
      <c r="K41" s="108"/>
      <c r="L41" s="28"/>
    </row>
    <row r="42" spans="2:12" s="1" customFormat="1" ht="14.45" customHeight="1">
      <c r="B42" s="28"/>
      <c r="I42" s="92"/>
      <c r="L42" s="28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8"/>
      <c r="D50" s="37" t="s">
        <v>47</v>
      </c>
      <c r="E50" s="38"/>
      <c r="F50" s="38"/>
      <c r="G50" s="37" t="s">
        <v>48</v>
      </c>
      <c r="H50" s="38"/>
      <c r="I50" s="109"/>
      <c r="J50" s="38"/>
      <c r="K50" s="38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8"/>
      <c r="D61" s="39" t="s">
        <v>49</v>
      </c>
      <c r="E61" s="30"/>
      <c r="F61" s="110" t="s">
        <v>50</v>
      </c>
      <c r="G61" s="39" t="s">
        <v>49</v>
      </c>
      <c r="H61" s="30"/>
      <c r="I61" s="111"/>
      <c r="J61" s="112" t="s">
        <v>50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8"/>
      <c r="D65" s="37" t="s">
        <v>51</v>
      </c>
      <c r="E65" s="38"/>
      <c r="F65" s="38"/>
      <c r="G65" s="37" t="s">
        <v>52</v>
      </c>
      <c r="H65" s="38"/>
      <c r="I65" s="109"/>
      <c r="J65" s="38"/>
      <c r="K65" s="38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8"/>
      <c r="D76" s="39" t="s">
        <v>49</v>
      </c>
      <c r="E76" s="30"/>
      <c r="F76" s="110" t="s">
        <v>50</v>
      </c>
      <c r="G76" s="39" t="s">
        <v>49</v>
      </c>
      <c r="H76" s="30"/>
      <c r="I76" s="111"/>
      <c r="J76" s="112" t="s">
        <v>50</v>
      </c>
      <c r="K76" s="30"/>
      <c r="L76" s="28"/>
    </row>
    <row r="77" spans="2:12" s="1" customFormat="1" ht="14.45" customHeight="1">
      <c r="B77" s="40"/>
      <c r="C77" s="41"/>
      <c r="D77" s="41"/>
      <c r="E77" s="41"/>
      <c r="F77" s="41"/>
      <c r="G77" s="41"/>
      <c r="H77" s="41"/>
      <c r="I77" s="113"/>
      <c r="J77" s="41"/>
      <c r="K77" s="41"/>
      <c r="L77" s="28"/>
    </row>
    <row r="81" spans="2:12" s="1" customFormat="1" ht="6.95" customHeight="1">
      <c r="B81" s="42"/>
      <c r="C81" s="43"/>
      <c r="D81" s="43"/>
      <c r="E81" s="43"/>
      <c r="F81" s="43"/>
      <c r="G81" s="43"/>
      <c r="H81" s="43"/>
      <c r="I81" s="114"/>
      <c r="J81" s="43"/>
      <c r="K81" s="43"/>
      <c r="L81" s="28"/>
    </row>
    <row r="82" spans="2:12" s="1" customFormat="1" ht="24.95" customHeight="1">
      <c r="B82" s="28"/>
      <c r="C82" s="17" t="s">
        <v>106</v>
      </c>
      <c r="I82" s="92"/>
      <c r="L82" s="28"/>
    </row>
    <row r="83" spans="2:12" s="1" customFormat="1" ht="6.95" customHeight="1">
      <c r="B83" s="28"/>
      <c r="I83" s="92"/>
      <c r="L83" s="28"/>
    </row>
    <row r="84" spans="2:12" s="1" customFormat="1" ht="12" customHeight="1">
      <c r="B84" s="28"/>
      <c r="C84" s="23" t="s">
        <v>14</v>
      </c>
      <c r="I84" s="92"/>
      <c r="L84" s="28"/>
    </row>
    <row r="85" spans="2:12" s="1" customFormat="1" ht="16.5" customHeight="1">
      <c r="B85" s="28"/>
      <c r="E85" s="225" t="str">
        <f>E7</f>
        <v>HOKEJBALOVÉ IHRISKO</v>
      </c>
      <c r="F85" s="226"/>
      <c r="G85" s="226"/>
      <c r="H85" s="226"/>
      <c r="I85" s="92"/>
      <c r="L85" s="28"/>
    </row>
    <row r="86" spans="2:12" ht="12" customHeight="1">
      <c r="B86" s="16"/>
      <c r="C86" s="23" t="s">
        <v>102</v>
      </c>
      <c r="L86" s="16"/>
    </row>
    <row r="87" spans="2:12" s="1" customFormat="1" ht="16.5" customHeight="1">
      <c r="B87" s="28"/>
      <c r="E87" s="225" t="s">
        <v>369</v>
      </c>
      <c r="F87" s="224"/>
      <c r="G87" s="224"/>
      <c r="H87" s="224"/>
      <c r="I87" s="92"/>
      <c r="L87" s="28"/>
    </row>
    <row r="88" spans="2:12" s="1" customFormat="1" ht="12" customHeight="1">
      <c r="B88" s="28"/>
      <c r="C88" s="23" t="s">
        <v>104</v>
      </c>
      <c r="I88" s="92"/>
      <c r="L88" s="28"/>
    </row>
    <row r="89" spans="2:12" s="1" customFormat="1" ht="16.5" customHeight="1">
      <c r="B89" s="28"/>
      <c r="E89" s="193" t="str">
        <f>E11</f>
        <v>02.1 - NN ELEKTRICKÁ PRÍPOJKA</v>
      </c>
      <c r="F89" s="224"/>
      <c r="G89" s="224"/>
      <c r="H89" s="224"/>
      <c r="I89" s="92"/>
      <c r="L89" s="28"/>
    </row>
    <row r="90" spans="2:12" s="1" customFormat="1" ht="6.95" customHeight="1">
      <c r="B90" s="28"/>
      <c r="I90" s="92"/>
      <c r="L90" s="28"/>
    </row>
    <row r="91" spans="2:12" s="1" customFormat="1" ht="12" customHeight="1">
      <c r="B91" s="28"/>
      <c r="C91" s="23" t="s">
        <v>18</v>
      </c>
      <c r="F91" s="21" t="str">
        <f>F14</f>
        <v>TREBIŠOV</v>
      </c>
      <c r="I91" s="93" t="s">
        <v>20</v>
      </c>
      <c r="J91" s="48" t="str">
        <f>IF(J14="","",J14)</f>
        <v>Vyplň údaj</v>
      </c>
      <c r="L91" s="28"/>
    </row>
    <row r="92" spans="2:12" s="1" customFormat="1" ht="6.95" customHeight="1">
      <c r="B92" s="28"/>
      <c r="I92" s="92"/>
      <c r="L92" s="28"/>
    </row>
    <row r="93" spans="2:12" s="1" customFormat="1" ht="27.95" customHeight="1">
      <c r="B93" s="28"/>
      <c r="C93" s="23" t="s">
        <v>21</v>
      </c>
      <c r="F93" s="21" t="str">
        <f>E17</f>
        <v>MESTO TREBIŠOV</v>
      </c>
      <c r="I93" s="93" t="s">
        <v>27</v>
      </c>
      <c r="J93" s="26" t="str">
        <f>E23</f>
        <v>APRO s.r.o. TREBIŠOV</v>
      </c>
      <c r="L93" s="28"/>
    </row>
    <row r="94" spans="2:12" s="1" customFormat="1" ht="15.2" customHeight="1">
      <c r="B94" s="28"/>
      <c r="C94" s="23" t="s">
        <v>25</v>
      </c>
      <c r="F94" s="21" t="str">
        <f>IF(E20="","",E20)</f>
        <v>Vyplň údaj</v>
      </c>
      <c r="I94" s="93" t="s">
        <v>31</v>
      </c>
      <c r="J94" s="26" t="str">
        <f>E26</f>
        <v xml:space="preserve"> </v>
      </c>
      <c r="L94" s="28"/>
    </row>
    <row r="95" spans="2:12" s="1" customFormat="1" ht="10.35" customHeight="1">
      <c r="B95" s="28"/>
      <c r="I95" s="92"/>
      <c r="L95" s="28"/>
    </row>
    <row r="96" spans="2:12" s="1" customFormat="1" ht="29.25" customHeight="1">
      <c r="B96" s="28"/>
      <c r="C96" s="115" t="s">
        <v>107</v>
      </c>
      <c r="D96" s="102"/>
      <c r="E96" s="102"/>
      <c r="F96" s="102"/>
      <c r="G96" s="102"/>
      <c r="H96" s="102"/>
      <c r="I96" s="116"/>
      <c r="J96" s="117" t="s">
        <v>108</v>
      </c>
      <c r="K96" s="102"/>
      <c r="L96" s="28"/>
    </row>
    <row r="97" spans="2:47" s="1" customFormat="1" ht="10.35" customHeight="1">
      <c r="B97" s="28"/>
      <c r="I97" s="92"/>
      <c r="L97" s="28"/>
    </row>
    <row r="98" spans="2:47" s="1" customFormat="1" ht="22.9" customHeight="1">
      <c r="B98" s="28"/>
      <c r="C98" s="118" t="s">
        <v>109</v>
      </c>
      <c r="I98" s="92"/>
      <c r="J98" s="62">
        <f>J122</f>
        <v>0</v>
      </c>
      <c r="L98" s="28"/>
      <c r="AU98" s="13" t="s">
        <v>110</v>
      </c>
    </row>
    <row r="99" spans="2:47" s="8" customFormat="1" ht="24.95" customHeight="1">
      <c r="B99" s="119"/>
      <c r="D99" s="120" t="s">
        <v>120</v>
      </c>
      <c r="E99" s="121"/>
      <c r="F99" s="121"/>
      <c r="G99" s="121"/>
      <c r="H99" s="121"/>
      <c r="I99" s="122"/>
      <c r="J99" s="123">
        <f>J123</f>
        <v>0</v>
      </c>
      <c r="L99" s="119"/>
    </row>
    <row r="100" spans="2:47" s="9" customFormat="1" ht="19.899999999999999" customHeight="1">
      <c r="B100" s="124"/>
      <c r="D100" s="125" t="s">
        <v>121</v>
      </c>
      <c r="E100" s="126"/>
      <c r="F100" s="126"/>
      <c r="G100" s="126"/>
      <c r="H100" s="126"/>
      <c r="I100" s="127"/>
      <c r="J100" s="128">
        <f>J124</f>
        <v>0</v>
      </c>
      <c r="L100" s="124"/>
    </row>
    <row r="101" spans="2:47" s="1" customFormat="1" ht="21.75" customHeight="1">
      <c r="B101" s="28"/>
      <c r="I101" s="92"/>
      <c r="L101" s="28"/>
    </row>
    <row r="102" spans="2:47" s="1" customFormat="1" ht="6.95" customHeight="1">
      <c r="B102" s="40"/>
      <c r="C102" s="41"/>
      <c r="D102" s="41"/>
      <c r="E102" s="41"/>
      <c r="F102" s="41"/>
      <c r="G102" s="41"/>
      <c r="H102" s="41"/>
      <c r="I102" s="113"/>
      <c r="J102" s="41"/>
      <c r="K102" s="41"/>
      <c r="L102" s="28"/>
    </row>
    <row r="106" spans="2:47" s="1" customFormat="1" ht="6.95" customHeight="1">
      <c r="B106" s="42"/>
      <c r="C106" s="43"/>
      <c r="D106" s="43"/>
      <c r="E106" s="43"/>
      <c r="F106" s="43"/>
      <c r="G106" s="43"/>
      <c r="H106" s="43"/>
      <c r="I106" s="114"/>
      <c r="J106" s="43"/>
      <c r="K106" s="43"/>
      <c r="L106" s="28"/>
    </row>
    <row r="107" spans="2:47" s="1" customFormat="1" ht="24.95" customHeight="1">
      <c r="B107" s="28"/>
      <c r="C107" s="17" t="s">
        <v>122</v>
      </c>
      <c r="I107" s="92"/>
      <c r="L107" s="28"/>
    </row>
    <row r="108" spans="2:47" s="1" customFormat="1" ht="6.95" customHeight="1">
      <c r="B108" s="28"/>
      <c r="I108" s="92"/>
      <c r="L108" s="28"/>
    </row>
    <row r="109" spans="2:47" s="1" customFormat="1" ht="12" customHeight="1">
      <c r="B109" s="28"/>
      <c r="C109" s="23" t="s">
        <v>14</v>
      </c>
      <c r="I109" s="92"/>
      <c r="L109" s="28"/>
    </row>
    <row r="110" spans="2:47" s="1" customFormat="1" ht="16.5" customHeight="1">
      <c r="B110" s="28"/>
      <c r="E110" s="225" t="str">
        <f>E7</f>
        <v>HOKEJBALOVÉ IHRISKO</v>
      </c>
      <c r="F110" s="226"/>
      <c r="G110" s="226"/>
      <c r="H110" s="226"/>
      <c r="I110" s="92"/>
      <c r="L110" s="28"/>
    </row>
    <row r="111" spans="2:47" ht="12" customHeight="1">
      <c r="B111" s="16"/>
      <c r="C111" s="23" t="s">
        <v>102</v>
      </c>
      <c r="L111" s="16"/>
    </row>
    <row r="112" spans="2:47" s="1" customFormat="1" ht="16.5" customHeight="1">
      <c r="B112" s="28"/>
      <c r="E112" s="225" t="s">
        <v>369</v>
      </c>
      <c r="F112" s="224"/>
      <c r="G112" s="224"/>
      <c r="H112" s="224"/>
      <c r="I112" s="92"/>
      <c r="L112" s="28"/>
    </row>
    <row r="113" spans="2:65" s="1" customFormat="1" ht="12" customHeight="1">
      <c r="B113" s="28"/>
      <c r="C113" s="23" t="s">
        <v>104</v>
      </c>
      <c r="I113" s="92"/>
      <c r="L113" s="28"/>
    </row>
    <row r="114" spans="2:65" s="1" customFormat="1" ht="16.5" customHeight="1">
      <c r="B114" s="28"/>
      <c r="E114" s="193" t="str">
        <f>E11</f>
        <v>02.1 - NN ELEKTRICKÁ PRÍPOJKA</v>
      </c>
      <c r="F114" s="224"/>
      <c r="G114" s="224"/>
      <c r="H114" s="224"/>
      <c r="I114" s="92"/>
      <c r="L114" s="28"/>
    </row>
    <row r="115" spans="2:65" s="1" customFormat="1" ht="6.95" customHeight="1">
      <c r="B115" s="28"/>
      <c r="I115" s="92"/>
      <c r="L115" s="28"/>
    </row>
    <row r="116" spans="2:65" s="1" customFormat="1" ht="12" customHeight="1">
      <c r="B116" s="28"/>
      <c r="C116" s="23" t="s">
        <v>18</v>
      </c>
      <c r="F116" s="21" t="str">
        <f>F14</f>
        <v>TREBIŠOV</v>
      </c>
      <c r="I116" s="93" t="s">
        <v>20</v>
      </c>
      <c r="J116" s="48" t="str">
        <f>IF(J14="","",J14)</f>
        <v>Vyplň údaj</v>
      </c>
      <c r="L116" s="28"/>
    </row>
    <row r="117" spans="2:65" s="1" customFormat="1" ht="6.95" customHeight="1">
      <c r="B117" s="28"/>
      <c r="I117" s="92"/>
      <c r="L117" s="28"/>
    </row>
    <row r="118" spans="2:65" s="1" customFormat="1" ht="27.95" customHeight="1">
      <c r="B118" s="28"/>
      <c r="C118" s="23" t="s">
        <v>21</v>
      </c>
      <c r="F118" s="21" t="str">
        <f>E17</f>
        <v>MESTO TREBIŠOV</v>
      </c>
      <c r="I118" s="93" t="s">
        <v>27</v>
      </c>
      <c r="J118" s="26" t="str">
        <f>E23</f>
        <v>APRO s.r.o. TREBIŠOV</v>
      </c>
      <c r="L118" s="28"/>
    </row>
    <row r="119" spans="2:65" s="1" customFormat="1" ht="15.2" customHeight="1">
      <c r="B119" s="28"/>
      <c r="C119" s="23" t="s">
        <v>25</v>
      </c>
      <c r="F119" s="21" t="str">
        <f>IF(E20="","",E20)</f>
        <v>Vyplň údaj</v>
      </c>
      <c r="I119" s="93" t="s">
        <v>31</v>
      </c>
      <c r="J119" s="26" t="str">
        <f>E26</f>
        <v xml:space="preserve"> </v>
      </c>
      <c r="L119" s="28"/>
    </row>
    <row r="120" spans="2:65" s="1" customFormat="1" ht="10.35" customHeight="1">
      <c r="B120" s="28"/>
      <c r="I120" s="92"/>
      <c r="L120" s="28"/>
    </row>
    <row r="121" spans="2:65" s="10" customFormat="1" ht="29.25" customHeight="1">
      <c r="B121" s="129"/>
      <c r="C121" s="130" t="s">
        <v>123</v>
      </c>
      <c r="D121" s="131" t="s">
        <v>59</v>
      </c>
      <c r="E121" s="131" t="s">
        <v>55</v>
      </c>
      <c r="F121" s="131" t="s">
        <v>56</v>
      </c>
      <c r="G121" s="131" t="s">
        <v>124</v>
      </c>
      <c r="H121" s="131" t="s">
        <v>125</v>
      </c>
      <c r="I121" s="132" t="s">
        <v>126</v>
      </c>
      <c r="J121" s="133" t="s">
        <v>108</v>
      </c>
      <c r="K121" s="134" t="s">
        <v>127</v>
      </c>
      <c r="L121" s="129"/>
      <c r="M121" s="55" t="s">
        <v>1</v>
      </c>
      <c r="N121" s="56" t="s">
        <v>38</v>
      </c>
      <c r="O121" s="56" t="s">
        <v>128</v>
      </c>
      <c r="P121" s="56" t="s">
        <v>129</v>
      </c>
      <c r="Q121" s="56" t="s">
        <v>130</v>
      </c>
      <c r="R121" s="56" t="s">
        <v>131</v>
      </c>
      <c r="S121" s="56" t="s">
        <v>132</v>
      </c>
      <c r="T121" s="57" t="s">
        <v>133</v>
      </c>
    </row>
    <row r="122" spans="2:65" s="1" customFormat="1" ht="22.9" customHeight="1">
      <c r="B122" s="28"/>
      <c r="C122" s="60" t="s">
        <v>109</v>
      </c>
      <c r="I122" s="92"/>
      <c r="J122" s="135">
        <f>BK122</f>
        <v>0</v>
      </c>
      <c r="L122" s="28"/>
      <c r="M122" s="58"/>
      <c r="N122" s="49"/>
      <c r="O122" s="49"/>
      <c r="P122" s="136">
        <f>P123</f>
        <v>0</v>
      </c>
      <c r="Q122" s="49"/>
      <c r="R122" s="136">
        <f>R123</f>
        <v>0</v>
      </c>
      <c r="S122" s="49"/>
      <c r="T122" s="137">
        <f>T123</f>
        <v>0</v>
      </c>
      <c r="AT122" s="13" t="s">
        <v>73</v>
      </c>
      <c r="AU122" s="13" t="s">
        <v>110</v>
      </c>
      <c r="BK122" s="138">
        <f>BK123</f>
        <v>0</v>
      </c>
    </row>
    <row r="123" spans="2:65" s="11" customFormat="1" ht="25.9" customHeight="1">
      <c r="B123" s="139"/>
      <c r="D123" s="140" t="s">
        <v>73</v>
      </c>
      <c r="E123" s="141" t="s">
        <v>208</v>
      </c>
      <c r="F123" s="141" t="s">
        <v>233</v>
      </c>
      <c r="I123" s="142"/>
      <c r="J123" s="143">
        <f>BK123</f>
        <v>0</v>
      </c>
      <c r="L123" s="139"/>
      <c r="M123" s="144"/>
      <c r="N123" s="145"/>
      <c r="O123" s="145"/>
      <c r="P123" s="146">
        <f>P124</f>
        <v>0</v>
      </c>
      <c r="Q123" s="145"/>
      <c r="R123" s="146">
        <f>R124</f>
        <v>0</v>
      </c>
      <c r="S123" s="145"/>
      <c r="T123" s="147">
        <f>T124</f>
        <v>0</v>
      </c>
      <c r="AR123" s="140" t="s">
        <v>148</v>
      </c>
      <c r="AT123" s="148" t="s">
        <v>73</v>
      </c>
      <c r="AU123" s="148" t="s">
        <v>74</v>
      </c>
      <c r="AY123" s="140" t="s">
        <v>136</v>
      </c>
      <c r="BK123" s="149">
        <f>BK124</f>
        <v>0</v>
      </c>
    </row>
    <row r="124" spans="2:65" s="11" customFormat="1" ht="22.9" customHeight="1">
      <c r="B124" s="139"/>
      <c r="D124" s="140" t="s">
        <v>73</v>
      </c>
      <c r="E124" s="150" t="s">
        <v>234</v>
      </c>
      <c r="F124" s="150" t="s">
        <v>235</v>
      </c>
      <c r="I124" s="142"/>
      <c r="J124" s="151">
        <f>BK124</f>
        <v>0</v>
      </c>
      <c r="L124" s="139"/>
      <c r="M124" s="144"/>
      <c r="N124" s="145"/>
      <c r="O124" s="145"/>
      <c r="P124" s="146">
        <f>P125</f>
        <v>0</v>
      </c>
      <c r="Q124" s="145"/>
      <c r="R124" s="146">
        <f>R125</f>
        <v>0</v>
      </c>
      <c r="S124" s="145"/>
      <c r="T124" s="147">
        <f>T125</f>
        <v>0</v>
      </c>
      <c r="AR124" s="140" t="s">
        <v>148</v>
      </c>
      <c r="AT124" s="148" t="s">
        <v>73</v>
      </c>
      <c r="AU124" s="148" t="s">
        <v>81</v>
      </c>
      <c r="AY124" s="140" t="s">
        <v>136</v>
      </c>
      <c r="BK124" s="149">
        <f>BK125</f>
        <v>0</v>
      </c>
    </row>
    <row r="125" spans="2:65" s="1" customFormat="1" ht="16.5" customHeight="1">
      <c r="B125" s="152"/>
      <c r="C125" s="153" t="s">
        <v>81</v>
      </c>
      <c r="D125" s="153" t="s">
        <v>138</v>
      </c>
      <c r="E125" s="154" t="s">
        <v>371</v>
      </c>
      <c r="F125" s="155" t="s">
        <v>372</v>
      </c>
      <c r="G125" s="156" t="s">
        <v>168</v>
      </c>
      <c r="H125" s="157">
        <v>1</v>
      </c>
      <c r="I125" s="158"/>
      <c r="J125" s="157">
        <f>ROUND(I125*H125,3)</f>
        <v>0</v>
      </c>
      <c r="K125" s="155" t="s">
        <v>1</v>
      </c>
      <c r="L125" s="28"/>
      <c r="M125" s="175" t="s">
        <v>1</v>
      </c>
      <c r="N125" s="176" t="s">
        <v>40</v>
      </c>
      <c r="O125" s="177"/>
      <c r="P125" s="178">
        <f>O125*H125</f>
        <v>0</v>
      </c>
      <c r="Q125" s="178">
        <v>0</v>
      </c>
      <c r="R125" s="178">
        <f>Q125*H125</f>
        <v>0</v>
      </c>
      <c r="S125" s="178">
        <v>0</v>
      </c>
      <c r="T125" s="179">
        <f>S125*H125</f>
        <v>0</v>
      </c>
      <c r="AR125" s="163" t="s">
        <v>239</v>
      </c>
      <c r="AT125" s="163" t="s">
        <v>138</v>
      </c>
      <c r="AU125" s="163" t="s">
        <v>87</v>
      </c>
      <c r="AY125" s="13" t="s">
        <v>136</v>
      </c>
      <c r="BE125" s="164">
        <f>IF(N125="základná",J125,0)</f>
        <v>0</v>
      </c>
      <c r="BF125" s="164">
        <f>IF(N125="znížená",J125,0)</f>
        <v>0</v>
      </c>
      <c r="BG125" s="164">
        <f>IF(N125="zákl. prenesená",J125,0)</f>
        <v>0</v>
      </c>
      <c r="BH125" s="164">
        <f>IF(N125="zníž. prenesená",J125,0)</f>
        <v>0</v>
      </c>
      <c r="BI125" s="164">
        <f>IF(N125="nulová",J125,0)</f>
        <v>0</v>
      </c>
      <c r="BJ125" s="13" t="s">
        <v>87</v>
      </c>
      <c r="BK125" s="165">
        <f>ROUND(I125*H125,3)</f>
        <v>0</v>
      </c>
      <c r="BL125" s="13" t="s">
        <v>239</v>
      </c>
      <c r="BM125" s="163" t="s">
        <v>373</v>
      </c>
    </row>
    <row r="126" spans="2:65" s="1" customFormat="1" ht="6.95" customHeight="1">
      <c r="B126" s="40"/>
      <c r="C126" s="41"/>
      <c r="D126" s="41"/>
      <c r="E126" s="41"/>
      <c r="F126" s="41"/>
      <c r="G126" s="41"/>
      <c r="H126" s="41"/>
      <c r="I126" s="113"/>
      <c r="J126" s="41"/>
      <c r="K126" s="41"/>
      <c r="L126" s="28"/>
    </row>
  </sheetData>
  <autoFilter ref="C121:K125"/>
  <mergeCells count="12">
    <mergeCell ref="E114:H114"/>
    <mergeCell ref="L2:V2"/>
    <mergeCell ref="E85:H85"/>
    <mergeCell ref="E87:H87"/>
    <mergeCell ref="E89:H89"/>
    <mergeCell ref="E110:H110"/>
    <mergeCell ref="E112:H112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26"/>
  <sheetViews>
    <sheetView showGridLines="0" topLeftCell="A106" workbookViewId="0"/>
  </sheetViews>
  <sheetFormatPr defaultRowHeight="11.2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" customWidth="1"/>
    <col min="8" max="8" width="11.5" customWidth="1"/>
    <col min="9" max="9" width="20.1640625" style="89" customWidth="1"/>
    <col min="10" max="10" width="20.1640625" customWidth="1"/>
    <col min="11" max="11" width="20.16406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85" t="s">
        <v>5</v>
      </c>
      <c r="M2" s="186"/>
      <c r="N2" s="186"/>
      <c r="O2" s="186"/>
      <c r="P2" s="186"/>
      <c r="Q2" s="186"/>
      <c r="R2" s="186"/>
      <c r="S2" s="186"/>
      <c r="T2" s="186"/>
      <c r="U2" s="186"/>
      <c r="V2" s="186"/>
      <c r="AT2" s="13" t="s">
        <v>100</v>
      </c>
    </row>
    <row r="3" spans="2:46" ht="6.95" customHeight="1">
      <c r="B3" s="14"/>
      <c r="C3" s="15"/>
      <c r="D3" s="15"/>
      <c r="E3" s="15"/>
      <c r="F3" s="15"/>
      <c r="G3" s="15"/>
      <c r="H3" s="15"/>
      <c r="I3" s="90"/>
      <c r="J3" s="15"/>
      <c r="K3" s="15"/>
      <c r="L3" s="16"/>
      <c r="AT3" s="13" t="s">
        <v>74</v>
      </c>
    </row>
    <row r="4" spans="2:46" ht="24.95" customHeight="1">
      <c r="B4" s="16"/>
      <c r="D4" s="17" t="s">
        <v>101</v>
      </c>
      <c r="L4" s="16"/>
      <c r="M4" s="91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3" t="s">
        <v>14</v>
      </c>
      <c r="L6" s="16"/>
    </row>
    <row r="7" spans="2:46" ht="16.5" customHeight="1">
      <c r="B7" s="16"/>
      <c r="E7" s="225" t="str">
        <f>'Rekapitulácia stavby'!K6</f>
        <v>HOKEJBALOVÉ IHRISKO</v>
      </c>
      <c r="F7" s="226"/>
      <c r="G7" s="226"/>
      <c r="H7" s="226"/>
      <c r="L7" s="16"/>
    </row>
    <row r="8" spans="2:46" ht="12" customHeight="1">
      <c r="B8" s="16"/>
      <c r="D8" s="23" t="s">
        <v>102</v>
      </c>
      <c r="L8" s="16"/>
    </row>
    <row r="9" spans="2:46" s="1" customFormat="1" ht="16.5" customHeight="1">
      <c r="B9" s="28"/>
      <c r="E9" s="225" t="s">
        <v>369</v>
      </c>
      <c r="F9" s="224"/>
      <c r="G9" s="224"/>
      <c r="H9" s="224"/>
      <c r="I9" s="92"/>
      <c r="L9" s="28"/>
    </row>
    <row r="10" spans="2:46" s="1" customFormat="1" ht="12" customHeight="1">
      <c r="B10" s="28"/>
      <c r="D10" s="23" t="s">
        <v>104</v>
      </c>
      <c r="I10" s="92"/>
      <c r="L10" s="28"/>
    </row>
    <row r="11" spans="2:46" s="1" customFormat="1" ht="36.950000000000003" customHeight="1">
      <c r="B11" s="28"/>
      <c r="E11" s="193" t="s">
        <v>374</v>
      </c>
      <c r="F11" s="224"/>
      <c r="G11" s="224"/>
      <c r="H11" s="224"/>
      <c r="I11" s="92"/>
      <c r="L11" s="28"/>
    </row>
    <row r="12" spans="2:46" s="1" customFormat="1">
      <c r="B12" s="28"/>
      <c r="I12" s="92"/>
      <c r="L12" s="28"/>
    </row>
    <row r="13" spans="2:46" s="1" customFormat="1" ht="12" customHeight="1">
      <c r="B13" s="28"/>
      <c r="D13" s="23" t="s">
        <v>16</v>
      </c>
      <c r="F13" s="21" t="s">
        <v>1</v>
      </c>
      <c r="I13" s="93" t="s">
        <v>17</v>
      </c>
      <c r="J13" s="21" t="s">
        <v>1</v>
      </c>
      <c r="L13" s="28"/>
    </row>
    <row r="14" spans="2:46" s="1" customFormat="1" ht="12" customHeight="1">
      <c r="B14" s="28"/>
      <c r="D14" s="23" t="s">
        <v>18</v>
      </c>
      <c r="F14" s="21" t="s">
        <v>19</v>
      </c>
      <c r="I14" s="93" t="s">
        <v>20</v>
      </c>
      <c r="J14" s="48" t="str">
        <f>'Rekapitulácia stavby'!AN8</f>
        <v>Vyplň údaj</v>
      </c>
      <c r="L14" s="28"/>
    </row>
    <row r="15" spans="2:46" s="1" customFormat="1" ht="10.9" customHeight="1">
      <c r="B15" s="28"/>
      <c r="I15" s="92"/>
      <c r="L15" s="28"/>
    </row>
    <row r="16" spans="2:46" s="1" customFormat="1" ht="12" customHeight="1">
      <c r="B16" s="28"/>
      <c r="D16" s="23" t="s">
        <v>21</v>
      </c>
      <c r="I16" s="93" t="s">
        <v>22</v>
      </c>
      <c r="J16" s="21" t="s">
        <v>1</v>
      </c>
      <c r="L16" s="28"/>
    </row>
    <row r="17" spans="2:12" s="1" customFormat="1" ht="18" customHeight="1">
      <c r="B17" s="28"/>
      <c r="E17" s="21" t="s">
        <v>23</v>
      </c>
      <c r="I17" s="93" t="s">
        <v>24</v>
      </c>
      <c r="J17" s="21" t="s">
        <v>1</v>
      </c>
      <c r="L17" s="28"/>
    </row>
    <row r="18" spans="2:12" s="1" customFormat="1" ht="6.95" customHeight="1">
      <c r="B18" s="28"/>
      <c r="I18" s="92"/>
      <c r="L18" s="28"/>
    </row>
    <row r="19" spans="2:12" s="1" customFormat="1" ht="12" customHeight="1">
      <c r="B19" s="28"/>
      <c r="D19" s="23" t="s">
        <v>25</v>
      </c>
      <c r="I19" s="93" t="s">
        <v>22</v>
      </c>
      <c r="J19" s="24" t="str">
        <f>'Rekapitulácia stavby'!AN13</f>
        <v>Vyplň údaj</v>
      </c>
      <c r="L19" s="28"/>
    </row>
    <row r="20" spans="2:12" s="1" customFormat="1" ht="18" customHeight="1">
      <c r="B20" s="28"/>
      <c r="E20" s="227" t="str">
        <f>'Rekapitulácia stavby'!E14</f>
        <v>Vyplň údaj</v>
      </c>
      <c r="F20" s="196"/>
      <c r="G20" s="196"/>
      <c r="H20" s="196"/>
      <c r="I20" s="93" t="s">
        <v>24</v>
      </c>
      <c r="J20" s="24" t="str">
        <f>'Rekapitulácia stavby'!AN14</f>
        <v>Vyplň údaj</v>
      </c>
      <c r="L20" s="28"/>
    </row>
    <row r="21" spans="2:12" s="1" customFormat="1" ht="6.95" customHeight="1">
      <c r="B21" s="28"/>
      <c r="I21" s="92"/>
      <c r="L21" s="28"/>
    </row>
    <row r="22" spans="2:12" s="1" customFormat="1" ht="12" customHeight="1">
      <c r="B22" s="28"/>
      <c r="D22" s="23" t="s">
        <v>27</v>
      </c>
      <c r="I22" s="93" t="s">
        <v>22</v>
      </c>
      <c r="J22" s="21" t="s">
        <v>1</v>
      </c>
      <c r="L22" s="28"/>
    </row>
    <row r="23" spans="2:12" s="1" customFormat="1" ht="18" customHeight="1">
      <c r="B23" s="28"/>
      <c r="E23" s="21" t="s">
        <v>28</v>
      </c>
      <c r="I23" s="93" t="s">
        <v>24</v>
      </c>
      <c r="J23" s="21" t="s">
        <v>1</v>
      </c>
      <c r="L23" s="28"/>
    </row>
    <row r="24" spans="2:12" s="1" customFormat="1" ht="6.95" customHeight="1">
      <c r="B24" s="28"/>
      <c r="I24" s="92"/>
      <c r="L24" s="28"/>
    </row>
    <row r="25" spans="2:12" s="1" customFormat="1" ht="12" customHeight="1">
      <c r="B25" s="28"/>
      <c r="D25" s="23" t="s">
        <v>31</v>
      </c>
      <c r="I25" s="93" t="s">
        <v>22</v>
      </c>
      <c r="J25" s="21" t="str">
        <f>IF('Rekapitulácia stavby'!AN19="","",'Rekapitulácia stavby'!AN19)</f>
        <v/>
      </c>
      <c r="L25" s="28"/>
    </row>
    <row r="26" spans="2:12" s="1" customFormat="1" ht="18" customHeight="1">
      <c r="B26" s="28"/>
      <c r="E26" s="21" t="str">
        <f>IF('Rekapitulácia stavby'!E20="","",'Rekapitulácia stavby'!E20)</f>
        <v xml:space="preserve"> </v>
      </c>
      <c r="I26" s="93" t="s">
        <v>24</v>
      </c>
      <c r="J26" s="21" t="str">
        <f>IF('Rekapitulácia stavby'!AN20="","",'Rekapitulácia stavby'!AN20)</f>
        <v/>
      </c>
      <c r="L26" s="28"/>
    </row>
    <row r="27" spans="2:12" s="1" customFormat="1" ht="6.95" customHeight="1">
      <c r="B27" s="28"/>
      <c r="I27" s="92"/>
      <c r="L27" s="28"/>
    </row>
    <row r="28" spans="2:12" s="1" customFormat="1" ht="12" customHeight="1">
      <c r="B28" s="28"/>
      <c r="D28" s="23" t="s">
        <v>33</v>
      </c>
      <c r="I28" s="92"/>
      <c r="L28" s="28"/>
    </row>
    <row r="29" spans="2:12" s="7" customFormat="1" ht="16.5" customHeight="1">
      <c r="B29" s="94"/>
      <c r="E29" s="200" t="s">
        <v>1</v>
      </c>
      <c r="F29" s="200"/>
      <c r="G29" s="200"/>
      <c r="H29" s="200"/>
      <c r="I29" s="95"/>
      <c r="L29" s="94"/>
    </row>
    <row r="30" spans="2:12" s="1" customFormat="1" ht="6.95" customHeight="1">
      <c r="B30" s="28"/>
      <c r="I30" s="92"/>
      <c r="L30" s="28"/>
    </row>
    <row r="31" spans="2:12" s="1" customFormat="1" ht="6.95" customHeight="1">
      <c r="B31" s="28"/>
      <c r="D31" s="49"/>
      <c r="E31" s="49"/>
      <c r="F31" s="49"/>
      <c r="G31" s="49"/>
      <c r="H31" s="49"/>
      <c r="I31" s="96"/>
      <c r="J31" s="49"/>
      <c r="K31" s="49"/>
      <c r="L31" s="28"/>
    </row>
    <row r="32" spans="2:12" s="1" customFormat="1" ht="25.35" customHeight="1">
      <c r="B32" s="28"/>
      <c r="D32" s="97" t="s">
        <v>34</v>
      </c>
      <c r="I32" s="92"/>
      <c r="J32" s="62">
        <f>ROUND(J122, 2)</f>
        <v>0</v>
      </c>
      <c r="L32" s="28"/>
    </row>
    <row r="33" spans="2:12" s="1" customFormat="1" ht="6.95" customHeight="1">
      <c r="B33" s="28"/>
      <c r="D33" s="49"/>
      <c r="E33" s="49"/>
      <c r="F33" s="49"/>
      <c r="G33" s="49"/>
      <c r="H33" s="49"/>
      <c r="I33" s="96"/>
      <c r="J33" s="49"/>
      <c r="K33" s="49"/>
      <c r="L33" s="28"/>
    </row>
    <row r="34" spans="2:12" s="1" customFormat="1" ht="14.45" customHeight="1">
      <c r="B34" s="28"/>
      <c r="F34" s="31" t="s">
        <v>36</v>
      </c>
      <c r="I34" s="98" t="s">
        <v>35</v>
      </c>
      <c r="J34" s="31" t="s">
        <v>37</v>
      </c>
      <c r="L34" s="28"/>
    </row>
    <row r="35" spans="2:12" s="1" customFormat="1" ht="14.45" customHeight="1">
      <c r="B35" s="28"/>
      <c r="D35" s="99" t="s">
        <v>38</v>
      </c>
      <c r="E35" s="23" t="s">
        <v>39</v>
      </c>
      <c r="F35" s="100">
        <f>ROUND((SUM(BE122:BE125)),  2)</f>
        <v>0</v>
      </c>
      <c r="I35" s="101">
        <v>0.2</v>
      </c>
      <c r="J35" s="100">
        <f>ROUND(((SUM(BE122:BE125))*I35),  2)</f>
        <v>0</v>
      </c>
      <c r="L35" s="28"/>
    </row>
    <row r="36" spans="2:12" s="1" customFormat="1" ht="14.45" customHeight="1">
      <c r="B36" s="28"/>
      <c r="E36" s="23" t="s">
        <v>40</v>
      </c>
      <c r="F36" s="100">
        <f>ROUND((SUM(BF122:BF125)),  2)</f>
        <v>0</v>
      </c>
      <c r="I36" s="101">
        <v>0.2</v>
      </c>
      <c r="J36" s="100">
        <f>ROUND(((SUM(BF122:BF125))*I36),  2)</f>
        <v>0</v>
      </c>
      <c r="L36" s="28"/>
    </row>
    <row r="37" spans="2:12" s="1" customFormat="1" ht="14.45" hidden="1" customHeight="1">
      <c r="B37" s="28"/>
      <c r="E37" s="23" t="s">
        <v>41</v>
      </c>
      <c r="F37" s="100">
        <f>ROUND((SUM(BG122:BG125)),  2)</f>
        <v>0</v>
      </c>
      <c r="I37" s="101">
        <v>0.2</v>
      </c>
      <c r="J37" s="100">
        <f>0</f>
        <v>0</v>
      </c>
      <c r="L37" s="28"/>
    </row>
    <row r="38" spans="2:12" s="1" customFormat="1" ht="14.45" hidden="1" customHeight="1">
      <c r="B38" s="28"/>
      <c r="E38" s="23" t="s">
        <v>42</v>
      </c>
      <c r="F38" s="100">
        <f>ROUND((SUM(BH122:BH125)),  2)</f>
        <v>0</v>
      </c>
      <c r="I38" s="101">
        <v>0.2</v>
      </c>
      <c r="J38" s="100">
        <f>0</f>
        <v>0</v>
      </c>
      <c r="L38" s="28"/>
    </row>
    <row r="39" spans="2:12" s="1" customFormat="1" ht="14.45" hidden="1" customHeight="1">
      <c r="B39" s="28"/>
      <c r="E39" s="23" t="s">
        <v>43</v>
      </c>
      <c r="F39" s="100">
        <f>ROUND((SUM(BI122:BI125)),  2)</f>
        <v>0</v>
      </c>
      <c r="I39" s="101">
        <v>0</v>
      </c>
      <c r="J39" s="100">
        <f>0</f>
        <v>0</v>
      </c>
      <c r="L39" s="28"/>
    </row>
    <row r="40" spans="2:12" s="1" customFormat="1" ht="6.95" customHeight="1">
      <c r="B40" s="28"/>
      <c r="I40" s="92"/>
      <c r="L40" s="28"/>
    </row>
    <row r="41" spans="2:12" s="1" customFormat="1" ht="25.35" customHeight="1">
      <c r="B41" s="28"/>
      <c r="C41" s="102"/>
      <c r="D41" s="103" t="s">
        <v>44</v>
      </c>
      <c r="E41" s="53"/>
      <c r="F41" s="53"/>
      <c r="G41" s="104" t="s">
        <v>45</v>
      </c>
      <c r="H41" s="105" t="s">
        <v>46</v>
      </c>
      <c r="I41" s="106"/>
      <c r="J41" s="107">
        <f>SUM(J32:J39)</f>
        <v>0</v>
      </c>
      <c r="K41" s="108"/>
      <c r="L41" s="28"/>
    </row>
    <row r="42" spans="2:12" s="1" customFormat="1" ht="14.45" customHeight="1">
      <c r="B42" s="28"/>
      <c r="I42" s="92"/>
      <c r="L42" s="28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8"/>
      <c r="D50" s="37" t="s">
        <v>47</v>
      </c>
      <c r="E50" s="38"/>
      <c r="F50" s="38"/>
      <c r="G50" s="37" t="s">
        <v>48</v>
      </c>
      <c r="H50" s="38"/>
      <c r="I50" s="109"/>
      <c r="J50" s="38"/>
      <c r="K50" s="38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8"/>
      <c r="D61" s="39" t="s">
        <v>49</v>
      </c>
      <c r="E61" s="30"/>
      <c r="F61" s="110" t="s">
        <v>50</v>
      </c>
      <c r="G61" s="39" t="s">
        <v>49</v>
      </c>
      <c r="H61" s="30"/>
      <c r="I61" s="111"/>
      <c r="J61" s="112" t="s">
        <v>50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8"/>
      <c r="D65" s="37" t="s">
        <v>51</v>
      </c>
      <c r="E65" s="38"/>
      <c r="F65" s="38"/>
      <c r="G65" s="37" t="s">
        <v>52</v>
      </c>
      <c r="H65" s="38"/>
      <c r="I65" s="109"/>
      <c r="J65" s="38"/>
      <c r="K65" s="38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8"/>
      <c r="D76" s="39" t="s">
        <v>49</v>
      </c>
      <c r="E76" s="30"/>
      <c r="F76" s="110" t="s">
        <v>50</v>
      </c>
      <c r="G76" s="39" t="s">
        <v>49</v>
      </c>
      <c r="H76" s="30"/>
      <c r="I76" s="111"/>
      <c r="J76" s="112" t="s">
        <v>50</v>
      </c>
      <c r="K76" s="30"/>
      <c r="L76" s="28"/>
    </row>
    <row r="77" spans="2:12" s="1" customFormat="1" ht="14.45" customHeight="1">
      <c r="B77" s="40"/>
      <c r="C77" s="41"/>
      <c r="D77" s="41"/>
      <c r="E77" s="41"/>
      <c r="F77" s="41"/>
      <c r="G77" s="41"/>
      <c r="H77" s="41"/>
      <c r="I77" s="113"/>
      <c r="J77" s="41"/>
      <c r="K77" s="41"/>
      <c r="L77" s="28"/>
    </row>
    <row r="81" spans="2:12" s="1" customFormat="1" ht="6.95" customHeight="1">
      <c r="B81" s="42"/>
      <c r="C81" s="43"/>
      <c r="D81" s="43"/>
      <c r="E81" s="43"/>
      <c r="F81" s="43"/>
      <c r="G81" s="43"/>
      <c r="H81" s="43"/>
      <c r="I81" s="114"/>
      <c r="J81" s="43"/>
      <c r="K81" s="43"/>
      <c r="L81" s="28"/>
    </row>
    <row r="82" spans="2:12" s="1" customFormat="1" ht="24.95" customHeight="1">
      <c r="B82" s="28"/>
      <c r="C82" s="17" t="s">
        <v>106</v>
      </c>
      <c r="I82" s="92"/>
      <c r="L82" s="28"/>
    </row>
    <row r="83" spans="2:12" s="1" customFormat="1" ht="6.95" customHeight="1">
      <c r="B83" s="28"/>
      <c r="I83" s="92"/>
      <c r="L83" s="28"/>
    </row>
    <row r="84" spans="2:12" s="1" customFormat="1" ht="12" customHeight="1">
      <c r="B84" s="28"/>
      <c r="C84" s="23" t="s">
        <v>14</v>
      </c>
      <c r="I84" s="92"/>
      <c r="L84" s="28"/>
    </row>
    <row r="85" spans="2:12" s="1" customFormat="1" ht="16.5" customHeight="1">
      <c r="B85" s="28"/>
      <c r="E85" s="225" t="str">
        <f>E7</f>
        <v>HOKEJBALOVÉ IHRISKO</v>
      </c>
      <c r="F85" s="226"/>
      <c r="G85" s="226"/>
      <c r="H85" s="226"/>
      <c r="I85" s="92"/>
      <c r="L85" s="28"/>
    </row>
    <row r="86" spans="2:12" ht="12" customHeight="1">
      <c r="B86" s="16"/>
      <c r="C86" s="23" t="s">
        <v>102</v>
      </c>
      <c r="L86" s="16"/>
    </row>
    <row r="87" spans="2:12" s="1" customFormat="1" ht="16.5" customHeight="1">
      <c r="B87" s="28"/>
      <c r="E87" s="225" t="s">
        <v>369</v>
      </c>
      <c r="F87" s="224"/>
      <c r="G87" s="224"/>
      <c r="H87" s="224"/>
      <c r="I87" s="92"/>
      <c r="L87" s="28"/>
    </row>
    <row r="88" spans="2:12" s="1" customFormat="1" ht="12" customHeight="1">
      <c r="B88" s="28"/>
      <c r="C88" s="23" t="s">
        <v>104</v>
      </c>
      <c r="I88" s="92"/>
      <c r="L88" s="28"/>
    </row>
    <row r="89" spans="2:12" s="1" customFormat="1" ht="16.5" customHeight="1">
      <c r="B89" s="28"/>
      <c r="E89" s="193" t="str">
        <f>E11</f>
        <v>02.2 - ODBERNÉ ELEKTRICKÉ ZARIADENIE</v>
      </c>
      <c r="F89" s="224"/>
      <c r="G89" s="224"/>
      <c r="H89" s="224"/>
      <c r="I89" s="92"/>
      <c r="L89" s="28"/>
    </row>
    <row r="90" spans="2:12" s="1" customFormat="1" ht="6.95" customHeight="1">
      <c r="B90" s="28"/>
      <c r="I90" s="92"/>
      <c r="L90" s="28"/>
    </row>
    <row r="91" spans="2:12" s="1" customFormat="1" ht="12" customHeight="1">
      <c r="B91" s="28"/>
      <c r="C91" s="23" t="s">
        <v>18</v>
      </c>
      <c r="F91" s="21" t="str">
        <f>F14</f>
        <v>TREBIŠOV</v>
      </c>
      <c r="I91" s="93" t="s">
        <v>20</v>
      </c>
      <c r="J91" s="48" t="str">
        <f>IF(J14="","",J14)</f>
        <v>Vyplň údaj</v>
      </c>
      <c r="L91" s="28"/>
    </row>
    <row r="92" spans="2:12" s="1" customFormat="1" ht="6.95" customHeight="1">
      <c r="B92" s="28"/>
      <c r="I92" s="92"/>
      <c r="L92" s="28"/>
    </row>
    <row r="93" spans="2:12" s="1" customFormat="1" ht="27.95" customHeight="1">
      <c r="B93" s="28"/>
      <c r="C93" s="23" t="s">
        <v>21</v>
      </c>
      <c r="F93" s="21" t="str">
        <f>E17</f>
        <v>MESTO TREBIŠOV</v>
      </c>
      <c r="I93" s="93" t="s">
        <v>27</v>
      </c>
      <c r="J93" s="26" t="str">
        <f>E23</f>
        <v>APRO s.r.o. TREBIŠOV</v>
      </c>
      <c r="L93" s="28"/>
    </row>
    <row r="94" spans="2:12" s="1" customFormat="1" ht="15.2" customHeight="1">
      <c r="B94" s="28"/>
      <c r="C94" s="23" t="s">
        <v>25</v>
      </c>
      <c r="F94" s="21" t="str">
        <f>IF(E20="","",E20)</f>
        <v>Vyplň údaj</v>
      </c>
      <c r="I94" s="93" t="s">
        <v>31</v>
      </c>
      <c r="J94" s="26" t="str">
        <f>E26</f>
        <v xml:space="preserve"> </v>
      </c>
      <c r="L94" s="28"/>
    </row>
    <row r="95" spans="2:12" s="1" customFormat="1" ht="10.35" customHeight="1">
      <c r="B95" s="28"/>
      <c r="I95" s="92"/>
      <c r="L95" s="28"/>
    </row>
    <row r="96" spans="2:12" s="1" customFormat="1" ht="29.25" customHeight="1">
      <c r="B96" s="28"/>
      <c r="C96" s="115" t="s">
        <v>107</v>
      </c>
      <c r="D96" s="102"/>
      <c r="E96" s="102"/>
      <c r="F96" s="102"/>
      <c r="G96" s="102"/>
      <c r="H96" s="102"/>
      <c r="I96" s="116"/>
      <c r="J96" s="117" t="s">
        <v>108</v>
      </c>
      <c r="K96" s="102"/>
      <c r="L96" s="28"/>
    </row>
    <row r="97" spans="2:47" s="1" customFormat="1" ht="10.35" customHeight="1">
      <c r="B97" s="28"/>
      <c r="I97" s="92"/>
      <c r="L97" s="28"/>
    </row>
    <row r="98" spans="2:47" s="1" customFormat="1" ht="22.9" customHeight="1">
      <c r="B98" s="28"/>
      <c r="C98" s="118" t="s">
        <v>109</v>
      </c>
      <c r="I98" s="92"/>
      <c r="J98" s="62">
        <f>J122</f>
        <v>0</v>
      </c>
      <c r="L98" s="28"/>
      <c r="AU98" s="13" t="s">
        <v>110</v>
      </c>
    </row>
    <row r="99" spans="2:47" s="8" customFormat="1" ht="24.95" customHeight="1">
      <c r="B99" s="119"/>
      <c r="D99" s="120" t="s">
        <v>120</v>
      </c>
      <c r="E99" s="121"/>
      <c r="F99" s="121"/>
      <c r="G99" s="121"/>
      <c r="H99" s="121"/>
      <c r="I99" s="122"/>
      <c r="J99" s="123">
        <f>J123</f>
        <v>0</v>
      </c>
      <c r="L99" s="119"/>
    </row>
    <row r="100" spans="2:47" s="9" customFormat="1" ht="19.899999999999999" customHeight="1">
      <c r="B100" s="124"/>
      <c r="D100" s="125" t="s">
        <v>121</v>
      </c>
      <c r="E100" s="126"/>
      <c r="F100" s="126"/>
      <c r="G100" s="126"/>
      <c r="H100" s="126"/>
      <c r="I100" s="127"/>
      <c r="J100" s="128">
        <f>J124</f>
        <v>0</v>
      </c>
      <c r="L100" s="124"/>
    </row>
    <row r="101" spans="2:47" s="1" customFormat="1" ht="21.75" customHeight="1">
      <c r="B101" s="28"/>
      <c r="I101" s="92"/>
      <c r="L101" s="28"/>
    </row>
    <row r="102" spans="2:47" s="1" customFormat="1" ht="6.95" customHeight="1">
      <c r="B102" s="40"/>
      <c r="C102" s="41"/>
      <c r="D102" s="41"/>
      <c r="E102" s="41"/>
      <c r="F102" s="41"/>
      <c r="G102" s="41"/>
      <c r="H102" s="41"/>
      <c r="I102" s="113"/>
      <c r="J102" s="41"/>
      <c r="K102" s="41"/>
      <c r="L102" s="28"/>
    </row>
    <row r="106" spans="2:47" s="1" customFormat="1" ht="6.95" customHeight="1">
      <c r="B106" s="42"/>
      <c r="C106" s="43"/>
      <c r="D106" s="43"/>
      <c r="E106" s="43"/>
      <c r="F106" s="43"/>
      <c r="G106" s="43"/>
      <c r="H106" s="43"/>
      <c r="I106" s="114"/>
      <c r="J106" s="43"/>
      <c r="K106" s="43"/>
      <c r="L106" s="28"/>
    </row>
    <row r="107" spans="2:47" s="1" customFormat="1" ht="24.95" customHeight="1">
      <c r="B107" s="28"/>
      <c r="C107" s="17" t="s">
        <v>122</v>
      </c>
      <c r="I107" s="92"/>
      <c r="L107" s="28"/>
    </row>
    <row r="108" spans="2:47" s="1" customFormat="1" ht="6.95" customHeight="1">
      <c r="B108" s="28"/>
      <c r="I108" s="92"/>
      <c r="L108" s="28"/>
    </row>
    <row r="109" spans="2:47" s="1" customFormat="1" ht="12" customHeight="1">
      <c r="B109" s="28"/>
      <c r="C109" s="23" t="s">
        <v>14</v>
      </c>
      <c r="I109" s="92"/>
      <c r="L109" s="28"/>
    </row>
    <row r="110" spans="2:47" s="1" customFormat="1" ht="16.5" customHeight="1">
      <c r="B110" s="28"/>
      <c r="E110" s="225" t="str">
        <f>E7</f>
        <v>HOKEJBALOVÉ IHRISKO</v>
      </c>
      <c r="F110" s="226"/>
      <c r="G110" s="226"/>
      <c r="H110" s="226"/>
      <c r="I110" s="92"/>
      <c r="L110" s="28"/>
    </row>
    <row r="111" spans="2:47" ht="12" customHeight="1">
      <c r="B111" s="16"/>
      <c r="C111" s="23" t="s">
        <v>102</v>
      </c>
      <c r="L111" s="16"/>
    </row>
    <row r="112" spans="2:47" s="1" customFormat="1" ht="16.5" customHeight="1">
      <c r="B112" s="28"/>
      <c r="E112" s="225" t="s">
        <v>369</v>
      </c>
      <c r="F112" s="224"/>
      <c r="G112" s="224"/>
      <c r="H112" s="224"/>
      <c r="I112" s="92"/>
      <c r="L112" s="28"/>
    </row>
    <row r="113" spans="2:65" s="1" customFormat="1" ht="12" customHeight="1">
      <c r="B113" s="28"/>
      <c r="C113" s="23" t="s">
        <v>104</v>
      </c>
      <c r="I113" s="92"/>
      <c r="L113" s="28"/>
    </row>
    <row r="114" spans="2:65" s="1" customFormat="1" ht="16.5" customHeight="1">
      <c r="B114" s="28"/>
      <c r="E114" s="193" t="str">
        <f>E11</f>
        <v>02.2 - ODBERNÉ ELEKTRICKÉ ZARIADENIE</v>
      </c>
      <c r="F114" s="224"/>
      <c r="G114" s="224"/>
      <c r="H114" s="224"/>
      <c r="I114" s="92"/>
      <c r="L114" s="28"/>
    </row>
    <row r="115" spans="2:65" s="1" customFormat="1" ht="6.95" customHeight="1">
      <c r="B115" s="28"/>
      <c r="I115" s="92"/>
      <c r="L115" s="28"/>
    </row>
    <row r="116" spans="2:65" s="1" customFormat="1" ht="12" customHeight="1">
      <c r="B116" s="28"/>
      <c r="C116" s="23" t="s">
        <v>18</v>
      </c>
      <c r="F116" s="21" t="str">
        <f>F14</f>
        <v>TREBIŠOV</v>
      </c>
      <c r="I116" s="93" t="s">
        <v>20</v>
      </c>
      <c r="J116" s="48" t="str">
        <f>IF(J14="","",J14)</f>
        <v>Vyplň údaj</v>
      </c>
      <c r="L116" s="28"/>
    </row>
    <row r="117" spans="2:65" s="1" customFormat="1" ht="6.95" customHeight="1">
      <c r="B117" s="28"/>
      <c r="I117" s="92"/>
      <c r="L117" s="28"/>
    </row>
    <row r="118" spans="2:65" s="1" customFormat="1" ht="27.95" customHeight="1">
      <c r="B118" s="28"/>
      <c r="C118" s="23" t="s">
        <v>21</v>
      </c>
      <c r="F118" s="21" t="str">
        <f>E17</f>
        <v>MESTO TREBIŠOV</v>
      </c>
      <c r="I118" s="93" t="s">
        <v>27</v>
      </c>
      <c r="J118" s="26" t="str">
        <f>E23</f>
        <v>APRO s.r.o. TREBIŠOV</v>
      </c>
      <c r="L118" s="28"/>
    </row>
    <row r="119" spans="2:65" s="1" customFormat="1" ht="15.2" customHeight="1">
      <c r="B119" s="28"/>
      <c r="C119" s="23" t="s">
        <v>25</v>
      </c>
      <c r="F119" s="21" t="str">
        <f>IF(E20="","",E20)</f>
        <v>Vyplň údaj</v>
      </c>
      <c r="I119" s="93" t="s">
        <v>31</v>
      </c>
      <c r="J119" s="26" t="str">
        <f>E26</f>
        <v xml:space="preserve"> </v>
      </c>
      <c r="L119" s="28"/>
    </row>
    <row r="120" spans="2:65" s="1" customFormat="1" ht="10.35" customHeight="1">
      <c r="B120" s="28"/>
      <c r="I120" s="92"/>
      <c r="L120" s="28"/>
    </row>
    <row r="121" spans="2:65" s="10" customFormat="1" ht="29.25" customHeight="1">
      <c r="B121" s="129"/>
      <c r="C121" s="130" t="s">
        <v>123</v>
      </c>
      <c r="D121" s="131" t="s">
        <v>59</v>
      </c>
      <c r="E121" s="131" t="s">
        <v>55</v>
      </c>
      <c r="F121" s="131" t="s">
        <v>56</v>
      </c>
      <c r="G121" s="131" t="s">
        <v>124</v>
      </c>
      <c r="H121" s="131" t="s">
        <v>125</v>
      </c>
      <c r="I121" s="132" t="s">
        <v>126</v>
      </c>
      <c r="J121" s="133" t="s">
        <v>108</v>
      </c>
      <c r="K121" s="134" t="s">
        <v>127</v>
      </c>
      <c r="L121" s="129"/>
      <c r="M121" s="55" t="s">
        <v>1</v>
      </c>
      <c r="N121" s="56" t="s">
        <v>38</v>
      </c>
      <c r="O121" s="56" t="s">
        <v>128</v>
      </c>
      <c r="P121" s="56" t="s">
        <v>129</v>
      </c>
      <c r="Q121" s="56" t="s">
        <v>130</v>
      </c>
      <c r="R121" s="56" t="s">
        <v>131</v>
      </c>
      <c r="S121" s="56" t="s">
        <v>132</v>
      </c>
      <c r="T121" s="57" t="s">
        <v>133</v>
      </c>
    </row>
    <row r="122" spans="2:65" s="1" customFormat="1" ht="22.9" customHeight="1">
      <c r="B122" s="28"/>
      <c r="C122" s="60" t="s">
        <v>109</v>
      </c>
      <c r="I122" s="92"/>
      <c r="J122" s="135">
        <f>BK122</f>
        <v>0</v>
      </c>
      <c r="L122" s="28"/>
      <c r="M122" s="58"/>
      <c r="N122" s="49"/>
      <c r="O122" s="49"/>
      <c r="P122" s="136">
        <f>P123</f>
        <v>0</v>
      </c>
      <c r="Q122" s="49"/>
      <c r="R122" s="136">
        <f>R123</f>
        <v>0</v>
      </c>
      <c r="S122" s="49"/>
      <c r="T122" s="137">
        <f>T123</f>
        <v>0</v>
      </c>
      <c r="AT122" s="13" t="s">
        <v>73</v>
      </c>
      <c r="AU122" s="13" t="s">
        <v>110</v>
      </c>
      <c r="BK122" s="138">
        <f>BK123</f>
        <v>0</v>
      </c>
    </row>
    <row r="123" spans="2:65" s="11" customFormat="1" ht="25.9" customHeight="1">
      <c r="B123" s="139"/>
      <c r="D123" s="140" t="s">
        <v>73</v>
      </c>
      <c r="E123" s="141" t="s">
        <v>208</v>
      </c>
      <c r="F123" s="141" t="s">
        <v>233</v>
      </c>
      <c r="I123" s="142"/>
      <c r="J123" s="143">
        <f>BK123</f>
        <v>0</v>
      </c>
      <c r="L123" s="139"/>
      <c r="M123" s="144"/>
      <c r="N123" s="145"/>
      <c r="O123" s="145"/>
      <c r="P123" s="146">
        <f>P124</f>
        <v>0</v>
      </c>
      <c r="Q123" s="145"/>
      <c r="R123" s="146">
        <f>R124</f>
        <v>0</v>
      </c>
      <c r="S123" s="145"/>
      <c r="T123" s="147">
        <f>T124</f>
        <v>0</v>
      </c>
      <c r="AR123" s="140" t="s">
        <v>148</v>
      </c>
      <c r="AT123" s="148" t="s">
        <v>73</v>
      </c>
      <c r="AU123" s="148" t="s">
        <v>74</v>
      </c>
      <c r="AY123" s="140" t="s">
        <v>136</v>
      </c>
      <c r="BK123" s="149">
        <f>BK124</f>
        <v>0</v>
      </c>
    </row>
    <row r="124" spans="2:65" s="11" customFormat="1" ht="22.9" customHeight="1">
      <c r="B124" s="139"/>
      <c r="D124" s="140" t="s">
        <v>73</v>
      </c>
      <c r="E124" s="150" t="s">
        <v>234</v>
      </c>
      <c r="F124" s="150" t="s">
        <v>235</v>
      </c>
      <c r="I124" s="142"/>
      <c r="J124" s="151">
        <f>BK124</f>
        <v>0</v>
      </c>
      <c r="L124" s="139"/>
      <c r="M124" s="144"/>
      <c r="N124" s="145"/>
      <c r="O124" s="145"/>
      <c r="P124" s="146">
        <f>P125</f>
        <v>0</v>
      </c>
      <c r="Q124" s="145"/>
      <c r="R124" s="146">
        <f>R125</f>
        <v>0</v>
      </c>
      <c r="S124" s="145"/>
      <c r="T124" s="147">
        <f>T125</f>
        <v>0</v>
      </c>
      <c r="AR124" s="140" t="s">
        <v>148</v>
      </c>
      <c r="AT124" s="148" t="s">
        <v>73</v>
      </c>
      <c r="AU124" s="148" t="s">
        <v>81</v>
      </c>
      <c r="AY124" s="140" t="s">
        <v>136</v>
      </c>
      <c r="BK124" s="149">
        <f>BK125</f>
        <v>0</v>
      </c>
    </row>
    <row r="125" spans="2:65" s="1" customFormat="1" ht="24" customHeight="1">
      <c r="B125" s="152"/>
      <c r="C125" s="153" t="s">
        <v>81</v>
      </c>
      <c r="D125" s="153" t="s">
        <v>138</v>
      </c>
      <c r="E125" s="154" t="s">
        <v>375</v>
      </c>
      <c r="F125" s="155" t="s">
        <v>376</v>
      </c>
      <c r="G125" s="156" t="s">
        <v>168</v>
      </c>
      <c r="H125" s="157">
        <v>1</v>
      </c>
      <c r="I125" s="158"/>
      <c r="J125" s="157">
        <f>ROUND(I125*H125,3)</f>
        <v>0</v>
      </c>
      <c r="K125" s="155" t="s">
        <v>1</v>
      </c>
      <c r="L125" s="28"/>
      <c r="M125" s="175" t="s">
        <v>1</v>
      </c>
      <c r="N125" s="176" t="s">
        <v>40</v>
      </c>
      <c r="O125" s="177"/>
      <c r="P125" s="178">
        <f>O125*H125</f>
        <v>0</v>
      </c>
      <c r="Q125" s="178">
        <v>0</v>
      </c>
      <c r="R125" s="178">
        <f>Q125*H125</f>
        <v>0</v>
      </c>
      <c r="S125" s="178">
        <v>0</v>
      </c>
      <c r="T125" s="179">
        <f>S125*H125</f>
        <v>0</v>
      </c>
      <c r="AR125" s="163" t="s">
        <v>239</v>
      </c>
      <c r="AT125" s="163" t="s">
        <v>138</v>
      </c>
      <c r="AU125" s="163" t="s">
        <v>87</v>
      </c>
      <c r="AY125" s="13" t="s">
        <v>136</v>
      </c>
      <c r="BE125" s="164">
        <f>IF(N125="základná",J125,0)</f>
        <v>0</v>
      </c>
      <c r="BF125" s="164">
        <f>IF(N125="znížená",J125,0)</f>
        <v>0</v>
      </c>
      <c r="BG125" s="164">
        <f>IF(N125="zákl. prenesená",J125,0)</f>
        <v>0</v>
      </c>
      <c r="BH125" s="164">
        <f>IF(N125="zníž. prenesená",J125,0)</f>
        <v>0</v>
      </c>
      <c r="BI125" s="164">
        <f>IF(N125="nulová",J125,0)</f>
        <v>0</v>
      </c>
      <c r="BJ125" s="13" t="s">
        <v>87</v>
      </c>
      <c r="BK125" s="165">
        <f>ROUND(I125*H125,3)</f>
        <v>0</v>
      </c>
      <c r="BL125" s="13" t="s">
        <v>239</v>
      </c>
      <c r="BM125" s="163" t="s">
        <v>377</v>
      </c>
    </row>
    <row r="126" spans="2:65" s="1" customFormat="1" ht="6.95" customHeight="1">
      <c r="B126" s="40"/>
      <c r="C126" s="41"/>
      <c r="D126" s="41"/>
      <c r="E126" s="41"/>
      <c r="F126" s="41"/>
      <c r="G126" s="41"/>
      <c r="H126" s="41"/>
      <c r="I126" s="113"/>
      <c r="J126" s="41"/>
      <c r="K126" s="41"/>
      <c r="L126" s="28"/>
    </row>
  </sheetData>
  <autoFilter ref="C121:K125"/>
  <mergeCells count="12">
    <mergeCell ref="E114:H114"/>
    <mergeCell ref="L2:V2"/>
    <mergeCell ref="E85:H85"/>
    <mergeCell ref="E87:H87"/>
    <mergeCell ref="E89:H89"/>
    <mergeCell ref="E110:H110"/>
    <mergeCell ref="E112:H112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10</vt:i4>
      </vt:variant>
    </vt:vector>
  </HeadingPairs>
  <TitlesOfParts>
    <vt:vector size="16" baseType="lpstr">
      <vt:lpstr>Rekapitulácia stavby</vt:lpstr>
      <vt:lpstr>01.1 - HOKEJBALOVÉ IHRISK...</vt:lpstr>
      <vt:lpstr>Hárok1</vt:lpstr>
      <vt:lpstr>01.2 - OPLOTENIE + ZELEŇ</vt:lpstr>
      <vt:lpstr>02.1 - NN ELEKTRICKÁ PRÍP...</vt:lpstr>
      <vt:lpstr>02.2 - ODBERNÉ ELEKTRICKÉ...</vt:lpstr>
      <vt:lpstr>'01.1 - HOKEJBALOVÉ IHRISK...'!Názvy_tlače</vt:lpstr>
      <vt:lpstr>'01.2 - OPLOTENIE + ZELEŇ'!Názvy_tlače</vt:lpstr>
      <vt:lpstr>'02.1 - NN ELEKTRICKÁ PRÍP...'!Názvy_tlače</vt:lpstr>
      <vt:lpstr>'02.2 - ODBERNÉ ELEKTRICKÉ...'!Názvy_tlače</vt:lpstr>
      <vt:lpstr>'Rekapitulácia stavby'!Názvy_tlače</vt:lpstr>
      <vt:lpstr>'01.1 - HOKEJBALOVÉ IHRISK...'!Oblasť_tlače</vt:lpstr>
      <vt:lpstr>'01.2 - OPLOTENIE + ZELEŇ'!Oblasť_tlače</vt:lpstr>
      <vt:lpstr>'02.1 - NN ELEKTRICKÁ PRÍP...'!Oblasť_tlače</vt:lpstr>
      <vt:lpstr>'02.2 - ODBERNÉ ELEKTRICKÉ...'!Oblasť_tlače</vt:lpstr>
      <vt:lpstr>'Rekapitulácia stavby'!Oblasť_tlače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apro15</dc:creator>
  <cp:lastModifiedBy>Valéria MAĎAROVÁ</cp:lastModifiedBy>
  <cp:lastPrinted>2019-06-11T12:09:49Z</cp:lastPrinted>
  <dcterms:created xsi:type="dcterms:W3CDTF">2019-04-10T06:04:37Z</dcterms:created>
  <dcterms:modified xsi:type="dcterms:W3CDTF">2019-06-11T12:10:58Z</dcterms:modified>
</cp:coreProperties>
</file>