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25" windowWidth="25575" windowHeight="12720" firstSheet="1" activeTab="1"/>
  </bookViews>
  <sheets>
    <sheet name="Rekapitulácia stavby" sheetId="1" state="veryHidden" r:id="rId1"/>
    <sheet name="13794 - Oprava strešnej k..." sheetId="2" r:id="rId2"/>
  </sheets>
  <definedNames>
    <definedName name="_xlnm._FilterDatabase" localSheetId="1" hidden="1">'13794 - Oprava strešnej k...'!$C$118:$K$160</definedName>
    <definedName name="_xlnm.Print_Titles" localSheetId="1">'13794 - Oprava strešnej k...'!$118:$118</definedName>
    <definedName name="_xlnm.Print_Titles" localSheetId="0">'Rekapitulácia stavby'!$92:$92</definedName>
    <definedName name="_xlnm.Print_Area" localSheetId="1">'13794 - Oprava strešnej k...'!$C$4:$J$76,'13794 - Oprava strešnej k...'!$C$82:$J$102,'13794 - Oprava strešnej k...'!$C$108:$K$160</definedName>
    <definedName name="_xlnm.Print_Area" localSheetId="0">'Rekapitulácia stavby'!$D$4:$AO$76,'Rekapitulácia stavby'!$C$82:$AQ$96</definedName>
  </definedNames>
  <calcPr calcId="145621"/>
</workbook>
</file>

<file path=xl/calcChain.xml><?xml version="1.0" encoding="utf-8"?>
<calcChain xmlns="http://schemas.openxmlformats.org/spreadsheetml/2006/main">
  <c r="J35" i="2" l="1"/>
  <c r="J34" i="2"/>
  <c r="AY95" i="1"/>
  <c r="J33" i="2"/>
  <c r="AX95" i="1"/>
  <c r="BI160" i="2"/>
  <c r="BH160" i="2"/>
  <c r="BG160" i="2"/>
  <c r="BE160" i="2"/>
  <c r="T160" i="2"/>
  <c r="R160" i="2"/>
  <c r="P160" i="2"/>
  <c r="BK160" i="2"/>
  <c r="BF160" i="2"/>
  <c r="BI159" i="2"/>
  <c r="BH159" i="2"/>
  <c r="BG159" i="2"/>
  <c r="BE159" i="2"/>
  <c r="T159" i="2"/>
  <c r="R159" i="2"/>
  <c r="P159" i="2"/>
  <c r="BK159" i="2"/>
  <c r="BF159" i="2"/>
  <c r="BI157" i="2"/>
  <c r="BH157" i="2"/>
  <c r="BG157" i="2"/>
  <c r="BE157" i="2"/>
  <c r="T157" i="2"/>
  <c r="T156" i="2"/>
  <c r="T155" i="2" s="1"/>
  <c r="R157" i="2"/>
  <c r="R156" i="2" s="1"/>
  <c r="R155" i="2" s="1"/>
  <c r="P157" i="2"/>
  <c r="P156" i="2"/>
  <c r="P155" i="2" s="1"/>
  <c r="BK157" i="2"/>
  <c r="BK156" i="2" s="1"/>
  <c r="BF157" i="2"/>
  <c r="BI154" i="2"/>
  <c r="BH154" i="2"/>
  <c r="BG154" i="2"/>
  <c r="BE154" i="2"/>
  <c r="T154" i="2"/>
  <c r="R154" i="2"/>
  <c r="P154" i="2"/>
  <c r="BK154" i="2"/>
  <c r="BF154" i="2"/>
  <c r="BI153" i="2"/>
  <c r="BH153" i="2"/>
  <c r="BG153" i="2"/>
  <c r="BE153" i="2"/>
  <c r="T153" i="2"/>
  <c r="R153" i="2"/>
  <c r="P153" i="2"/>
  <c r="BK153" i="2"/>
  <c r="BF153" i="2"/>
  <c r="BI152" i="2"/>
  <c r="BH152" i="2"/>
  <c r="BG152" i="2"/>
  <c r="BE152" i="2"/>
  <c r="T152" i="2"/>
  <c r="T151" i="2"/>
  <c r="R152" i="2"/>
  <c r="R151" i="2"/>
  <c r="P152" i="2"/>
  <c r="P151" i="2"/>
  <c r="BK152" i="2"/>
  <c r="BF152" i="2"/>
  <c r="BI150" i="2"/>
  <c r="BH150" i="2"/>
  <c r="BG150" i="2"/>
  <c r="BE150" i="2"/>
  <c r="T150" i="2"/>
  <c r="R150" i="2"/>
  <c r="P150" i="2"/>
  <c r="BK150" i="2"/>
  <c r="BF150" i="2"/>
  <c r="BI149" i="2"/>
  <c r="BH149" i="2"/>
  <c r="BG149" i="2"/>
  <c r="BE149" i="2"/>
  <c r="T149" i="2"/>
  <c r="R149" i="2"/>
  <c r="P149" i="2"/>
  <c r="BK149" i="2"/>
  <c r="BF149" i="2"/>
  <c r="BI148" i="2"/>
  <c r="BH148" i="2"/>
  <c r="BG148" i="2"/>
  <c r="BE148" i="2"/>
  <c r="T148" i="2"/>
  <c r="T147" i="2"/>
  <c r="R148" i="2"/>
  <c r="R147" i="2"/>
  <c r="P148" i="2"/>
  <c r="P147" i="2"/>
  <c r="BK148" i="2"/>
  <c r="BK147" i="2"/>
  <c r="BF148" i="2"/>
  <c r="BI146" i="2"/>
  <c r="BH146" i="2"/>
  <c r="BG146" i="2"/>
  <c r="BE146" i="2"/>
  <c r="T146" i="2"/>
  <c r="R146" i="2"/>
  <c r="P146" i="2"/>
  <c r="BK146" i="2"/>
  <c r="BF146" i="2"/>
  <c r="BI145" i="2"/>
  <c r="BH145" i="2"/>
  <c r="BG145" i="2"/>
  <c r="BE145" i="2"/>
  <c r="T145" i="2"/>
  <c r="R145" i="2"/>
  <c r="P145" i="2"/>
  <c r="BK145" i="2"/>
  <c r="BF145" i="2"/>
  <c r="BI144" i="2"/>
  <c r="BH144" i="2"/>
  <c r="BG144" i="2"/>
  <c r="BE144" i="2"/>
  <c r="T144" i="2"/>
  <c r="R144" i="2"/>
  <c r="P144" i="2"/>
  <c r="BK144" i="2"/>
  <c r="BF144" i="2"/>
  <c r="BI142" i="2"/>
  <c r="BH142" i="2"/>
  <c r="BG142" i="2"/>
  <c r="BE142" i="2"/>
  <c r="T142" i="2"/>
  <c r="R142" i="2"/>
  <c r="P142" i="2"/>
  <c r="BK142" i="2"/>
  <c r="BF142" i="2"/>
  <c r="BI141" i="2"/>
  <c r="BH141" i="2"/>
  <c r="BG141" i="2"/>
  <c r="BE141" i="2"/>
  <c r="T141" i="2"/>
  <c r="R141" i="2"/>
  <c r="P141" i="2"/>
  <c r="BK141" i="2"/>
  <c r="BF141" i="2"/>
  <c r="BI139" i="2"/>
  <c r="BH139" i="2"/>
  <c r="BG139" i="2"/>
  <c r="BE139" i="2"/>
  <c r="T139" i="2"/>
  <c r="R139" i="2"/>
  <c r="P139" i="2"/>
  <c r="BK139" i="2"/>
  <c r="BF139" i="2"/>
  <c r="BI137" i="2"/>
  <c r="BH137" i="2"/>
  <c r="BG137" i="2"/>
  <c r="BE137" i="2"/>
  <c r="T137" i="2"/>
  <c r="R137" i="2"/>
  <c r="P137" i="2"/>
  <c r="BK137" i="2"/>
  <c r="BF137" i="2"/>
  <c r="BI136" i="2"/>
  <c r="BH136" i="2"/>
  <c r="BG136" i="2"/>
  <c r="BE136" i="2"/>
  <c r="T136" i="2"/>
  <c r="T135" i="2"/>
  <c r="R136" i="2"/>
  <c r="R135" i="2"/>
  <c r="P136" i="2"/>
  <c r="P135" i="2"/>
  <c r="BK136" i="2"/>
  <c r="BF136" i="2"/>
  <c r="BI134" i="2"/>
  <c r="BH134" i="2"/>
  <c r="BG134" i="2"/>
  <c r="BE134" i="2"/>
  <c r="T134" i="2"/>
  <c r="R134" i="2"/>
  <c r="P134" i="2"/>
  <c r="BK134" i="2"/>
  <c r="BF134" i="2"/>
  <c r="BI132" i="2"/>
  <c r="BH132" i="2"/>
  <c r="BG132" i="2"/>
  <c r="BE132" i="2"/>
  <c r="T132" i="2"/>
  <c r="R132" i="2"/>
  <c r="P132" i="2"/>
  <c r="BK132" i="2"/>
  <c r="BF132" i="2"/>
  <c r="BI131" i="2"/>
  <c r="BH131" i="2"/>
  <c r="BG131" i="2"/>
  <c r="BE131" i="2"/>
  <c r="T131" i="2"/>
  <c r="R131" i="2"/>
  <c r="P131" i="2"/>
  <c r="BK131" i="2"/>
  <c r="BF131" i="2"/>
  <c r="BI130" i="2"/>
  <c r="BH130" i="2"/>
  <c r="BG130" i="2"/>
  <c r="BE130" i="2"/>
  <c r="T130" i="2"/>
  <c r="R130" i="2"/>
  <c r="P130" i="2"/>
  <c r="BK130" i="2"/>
  <c r="BF130" i="2"/>
  <c r="BI129" i="2"/>
  <c r="BH129" i="2"/>
  <c r="BG129" i="2"/>
  <c r="BE129" i="2"/>
  <c r="T129" i="2"/>
  <c r="R129" i="2"/>
  <c r="P129" i="2"/>
  <c r="BK129" i="2"/>
  <c r="BF129" i="2"/>
  <c r="BI127" i="2"/>
  <c r="BH127" i="2"/>
  <c r="BG127" i="2"/>
  <c r="BE127" i="2"/>
  <c r="T127" i="2"/>
  <c r="R127" i="2"/>
  <c r="P127" i="2"/>
  <c r="BK127" i="2"/>
  <c r="BF127" i="2"/>
  <c r="BI126" i="2"/>
  <c r="BH126" i="2"/>
  <c r="BG126" i="2"/>
  <c r="BE126" i="2"/>
  <c r="T126" i="2"/>
  <c r="R126" i="2"/>
  <c r="P126" i="2"/>
  <c r="BK126" i="2"/>
  <c r="BF126" i="2"/>
  <c r="BI124" i="2"/>
  <c r="BH124" i="2"/>
  <c r="BG124" i="2"/>
  <c r="BE124" i="2"/>
  <c r="T124" i="2"/>
  <c r="R124" i="2"/>
  <c r="P124" i="2"/>
  <c r="BK124" i="2"/>
  <c r="BF124" i="2"/>
  <c r="BI123" i="2"/>
  <c r="BH123" i="2"/>
  <c r="BG123" i="2"/>
  <c r="BE123" i="2"/>
  <c r="T123" i="2"/>
  <c r="R123" i="2"/>
  <c r="P123" i="2"/>
  <c r="BK123" i="2"/>
  <c r="BF123" i="2"/>
  <c r="BI122" i="2"/>
  <c r="BH122" i="2"/>
  <c r="BG122" i="2"/>
  <c r="BE122" i="2"/>
  <c r="T122" i="2"/>
  <c r="T121" i="2"/>
  <c r="T120" i="2" s="1"/>
  <c r="T119" i="2" s="1"/>
  <c r="R122" i="2"/>
  <c r="R121" i="2"/>
  <c r="R120" i="2" s="1"/>
  <c r="R119" i="2" s="1"/>
  <c r="P122" i="2"/>
  <c r="P121" i="2"/>
  <c r="P120" i="2" s="1"/>
  <c r="P119" i="2" s="1"/>
  <c r="AU95" i="1" s="1"/>
  <c r="AU94" i="1" s="1"/>
  <c r="BK122" i="2"/>
  <c r="BF122" i="2"/>
  <c r="F113" i="2"/>
  <c r="E111" i="2"/>
  <c r="F87" i="2"/>
  <c r="E85" i="2"/>
  <c r="J22" i="2"/>
  <c r="E22" i="2"/>
  <c r="J116" i="2" s="1"/>
  <c r="J90" i="2"/>
  <c r="J21" i="2"/>
  <c r="J19" i="2"/>
  <c r="E19" i="2"/>
  <c r="J115" i="2"/>
  <c r="J89" i="2"/>
  <c r="J18" i="2"/>
  <c r="J16" i="2"/>
  <c r="E16" i="2"/>
  <c r="F116" i="2" s="1"/>
  <c r="J15" i="2"/>
  <c r="J13" i="2"/>
  <c r="E13" i="2"/>
  <c r="F115" i="2"/>
  <c r="F89" i="2"/>
  <c r="J12" i="2"/>
  <c r="J113" i="2"/>
  <c r="AS94" i="1"/>
  <c r="L90" i="1"/>
  <c r="AM90" i="1"/>
  <c r="AM89" i="1"/>
  <c r="L89" i="1"/>
  <c r="AM87" i="1"/>
  <c r="L87" i="1"/>
  <c r="L85" i="1"/>
  <c r="L84" i="1"/>
  <c r="BK151" i="2" l="1"/>
  <c r="BK135" i="2"/>
  <c r="BK121" i="2"/>
  <c r="J31" i="2"/>
  <c r="AV95" i="1" s="1"/>
  <c r="F34" i="2"/>
  <c r="BC95" i="1" s="1"/>
  <c r="BC94" i="1" s="1"/>
  <c r="AY94" i="1" s="1"/>
  <c r="F35" i="2"/>
  <c r="BD95" i="1" s="1"/>
  <c r="BD94" i="1" s="1"/>
  <c r="W33" i="1" s="1"/>
  <c r="F33" i="2"/>
  <c r="BB95" i="1" s="1"/>
  <c r="BB94" i="1" s="1"/>
  <c r="AX94" i="1" s="1"/>
  <c r="BA95" i="1"/>
  <c r="BA94" i="1" s="1"/>
  <c r="AW95" i="1"/>
  <c r="BK155" i="2"/>
  <c r="F90" i="2"/>
  <c r="F31" i="2"/>
  <c r="AZ95" i="1" s="1"/>
  <c r="AZ94" i="1" s="1"/>
  <c r="BK120" i="2" l="1"/>
  <c r="BK119" i="2" s="1"/>
  <c r="W31" i="1"/>
  <c r="AT95" i="1"/>
  <c r="W32" i="1"/>
  <c r="W30" i="1"/>
  <c r="AW94" i="1"/>
  <c r="AK30" i="1" s="1"/>
  <c r="W29" i="1"/>
  <c r="AV94" i="1"/>
  <c r="AK29" i="1" l="1"/>
  <c r="AT94" i="1"/>
  <c r="AG95" i="1" l="1"/>
  <c r="J37" i="2"/>
  <c r="AN95" i="1" l="1"/>
  <c r="AG94" i="1"/>
  <c r="AK26" i="1" l="1"/>
  <c r="AK35" i="1" s="1"/>
  <c r="AN94" i="1"/>
</calcChain>
</file>

<file path=xl/sharedStrings.xml><?xml version="1.0" encoding="utf-8"?>
<sst xmlns="http://schemas.openxmlformats.org/spreadsheetml/2006/main" count="724" uniqueCount="238">
  <si>
    <t>Export Komplet</t>
  </si>
  <si>
    <t/>
  </si>
  <si>
    <t>2.0</t>
  </si>
  <si>
    <t>False</t>
  </si>
  <si>
    <t>{b20950f5-592c-4d2a-a8a9-150ca6a7448e}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</si>
  <si>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</si>
  <si>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</si>
  <si>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</si>
  <si>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</si>
  <si>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</si>
  <si>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Kód:</t>
  </si>
  <si>
    <t>13794</t>
  </si>
  <si>
    <t>Stavba:</t>
  </si>
  <si>
    <t>Oprava strešnej krytiny - Športova hala</t>
  </si>
  <si>
    <t>JKSO:</t>
  </si>
  <si>
    <t>KS:</t>
  </si>
  <si>
    <t>Miesto:</t>
  </si>
  <si>
    <t xml:space="preserve">Trebišov </t>
  </si>
  <si>
    <t>Dátum:</t>
  </si>
  <si>
    <t>6. 11. 2019</t>
  </si>
  <si>
    <t>Objednávateľ:</t>
  </si>
  <si>
    <t>IČO:</t>
  </si>
  <si>
    <t xml:space="preserve"> </t>
  </si>
  <si>
    <t>IČ DPH:</t>
  </si>
  <si>
    <t>Zhotoviteľ: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</si>
  <si>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</si>
  <si>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</si>
  <si>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</si>
  <si>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</si>
  <si>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</si>
  <si>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</si>
  <si>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</si>
  <si>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</si>
  <si>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</si>
  <si>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</si>
  <si>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</si>
  <si>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</si>
  <si>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</si>
  <si>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</si>
  <si>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</si>
  <si>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</si>
  <si>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</si>
  <si>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</si>
  <si>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</si>
  <si>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</si>
  <si>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</si>
  <si>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</si>
  <si>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</si>
  <si>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</si>
  <si>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</si>
  <si>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</si>
  <si>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</si>
  <si>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</si>
  <si>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</si>
  <si>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</si>
  <si>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</si>
  <si>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</si>
  <si>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</si>
  <si>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</si>
  <si>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</si>
  <si>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</si>
  <si>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</si>
  <si>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</si>
  <si>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</si>
  <si>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</si>
  <si>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</si>
  <si>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</si>
  <si>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</si>
  <si>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</si>
  <si>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</si>
  <si>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</si>
  <si>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</si>
  <si>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</si>
  <si>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</si>
  <si>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</si>
  <si>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</si>
  <si>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</si>
  <si>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</si>
  <si>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</si>
  <si>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</si>
  <si>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</si>
  <si>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</si>
  <si>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</si>
  <si>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PSV - Práce a dodávky PSV</t>
  </si>
  <si>
    <t xml:space="preserve">    712 - Izolácie striech</t>
  </si>
  <si>
    <t xml:space="preserve">    713 - Izolácie tepelné</t>
  </si>
  <si>
    <t xml:space="preserve">    764 - Konštrukcie klampiarske</t>
  </si>
  <si>
    <t xml:space="preserve">    767 - Konštrukcie doplnkové kovové</t>
  </si>
  <si>
    <t>M - Práce a dodávky M</t>
  </si>
  <si>
    <t xml:space="preserve">    21-M - Elektromontáže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</si>
  <si>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</si>
  <si>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</si>
  <si>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</si>
  <si>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</si>
  <si>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</si>
  <si>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</si>
  <si>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</si>
  <si>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</si>
  <si>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</si>
  <si>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</si>
  <si>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</si>
  <si>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</si>
  <si>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PSV</t>
  </si>
  <si>
    <t>Práce a dodávky PSV</t>
  </si>
  <si>
    <t>2</t>
  </si>
  <si>
    <t>ROZPOCET</t>
  </si>
  <si>
    <t>712</t>
  </si>
  <si>
    <t>Izolácie striech</t>
  </si>
  <si>
    <t>K</t>
  </si>
  <si>
    <t>712370070</t>
  </si>
  <si>
    <t>Zhotovenie povlakovej krytiny striech plochých do 10° PVC-P fóliou upevnenou prikotvením so zvarením spoju</t>
  </si>
  <si>
    <t>m2</t>
  </si>
  <si>
    <t>16</t>
  </si>
  <si>
    <t>1705182158</t>
  </si>
  <si>
    <t>M</t>
  </si>
  <si>
    <t>283220002700</t>
  </si>
  <si>
    <t>Strešná hydroizolačná fólia PVC-P SIKAPLAN 18 G, hr. 1,5 mm, rozmer 2x15 m, vystužená skleným vláknom, pre kotvený systém, farba tmavosivá</t>
  </si>
  <si>
    <t>32</t>
  </si>
  <si>
    <t>1549186600</t>
  </si>
  <si>
    <t>3</t>
  </si>
  <si>
    <t>311970001500</t>
  </si>
  <si>
    <t>Vrut FATRAFOL SK-RB Power do dĺžky 150 mm na upevnenie do dosiek POLSID a HERAKLID, FATRA IZOLFA</t>
  </si>
  <si>
    <t>ks</t>
  </si>
  <si>
    <t>-1808574216</t>
  </si>
  <si>
    <t>VV</t>
  </si>
  <si>
    <t>489,825*4 'Přepočítané koeficientom množstva</t>
  </si>
  <si>
    <t>4</t>
  </si>
  <si>
    <t>712391175</t>
  </si>
  <si>
    <t>Pripevnenie povlakovej krytiny na plochých strechách do 10° kotviacimi pásikmi, uholníkmi</t>
  </si>
  <si>
    <t>m</t>
  </si>
  <si>
    <t>-1963678058</t>
  </si>
  <si>
    <t>5</t>
  </si>
  <si>
    <t>311990008400</t>
  </si>
  <si>
    <t>Kotviaci profil Sarnabar 6/15 z galvanizovanej ocele na mechanickú fixáciu vodonepriepustných fólií, SIKA</t>
  </si>
  <si>
    <t>-598066205</t>
  </si>
  <si>
    <t>562,5*1,05 'Přepočítané koeficientom množstva</t>
  </si>
  <si>
    <t>6</t>
  </si>
  <si>
    <t>712960010</t>
  </si>
  <si>
    <t>Osadenie hotovej strešnej vpuste na streche</t>
  </si>
  <si>
    <t>1816370787</t>
  </si>
  <si>
    <t>7</t>
  </si>
  <si>
    <t>2866301007</t>
  </si>
  <si>
    <t xml:space="preserve">TOPVET  prvky na opracovanie zvislých prestupov cez strešný plašť </t>
  </si>
  <si>
    <t>-126590178</t>
  </si>
  <si>
    <t>8</t>
  </si>
  <si>
    <t>712990040</t>
  </si>
  <si>
    <t>Položenie geotextílie vodorovne alebo zvislo na strechy ploché do 10°</t>
  </si>
  <si>
    <t>46567063</t>
  </si>
  <si>
    <t>9</t>
  </si>
  <si>
    <t>693110001200</t>
  </si>
  <si>
    <t>Geotextília polypropylénová Tatratex GTX N PP 300, šírka 1,75-3,5 m, dĺžka 90 m, hrúbka 2,7 mm, netkaná, MIVA</t>
  </si>
  <si>
    <t>-1069014791</t>
  </si>
  <si>
    <t>489,825*1,15 'Přepočítané koeficientom množstva</t>
  </si>
  <si>
    <t>10</t>
  </si>
  <si>
    <t>998712102</t>
  </si>
  <si>
    <t>Presun hmôt pre izoláciu povlakovej krytiny v objektoch výšky nad 6 do 12 m</t>
  </si>
  <si>
    <t>t</t>
  </si>
  <si>
    <t>1236012708</t>
  </si>
  <si>
    <t>713</t>
  </si>
  <si>
    <t>Izolácie tepelné</t>
  </si>
  <si>
    <t>11</t>
  </si>
  <si>
    <t>713112111</t>
  </si>
  <si>
    <t>Montáž tepelnej izolácie stropov polystyrénom, vrchom kladenou voľne</t>
  </si>
  <si>
    <t>1106995465</t>
  </si>
  <si>
    <t>12</t>
  </si>
  <si>
    <t>283720001200</t>
  </si>
  <si>
    <t>Podlahový polystyrén EPS 150 S, hr. 80 mm, PCI</t>
  </si>
  <si>
    <t>1166632952</t>
  </si>
  <si>
    <t>363,085*1,02 'Přepočítané koeficientom množstva</t>
  </si>
  <si>
    <t>13</t>
  </si>
  <si>
    <t>283720001000</t>
  </si>
  <si>
    <t>Podlahový polystyrén EPS 150 S, hr. 60 mm, PCI</t>
  </si>
  <si>
    <t>-305252853</t>
  </si>
  <si>
    <t>14</t>
  </si>
  <si>
    <t>713132132</t>
  </si>
  <si>
    <t>Montáž tepelnej izolácie stien polystyrénom, celoplošným prilepením</t>
  </si>
  <si>
    <t>554676351</t>
  </si>
  <si>
    <t>15</t>
  </si>
  <si>
    <t>283750000600</t>
  </si>
  <si>
    <t>Doska XPS STYRODUR 2800 C hr. 40 mm, zateplenie soklov, suterénov, podláh, ISOVER</t>
  </si>
  <si>
    <t>-1211129155</t>
  </si>
  <si>
    <t>70,2*1,02 'Přepočítané koeficientom množstva</t>
  </si>
  <si>
    <t>713191321</t>
  </si>
  <si>
    <t>Montáž izolácie tepelnej striech, osadenie odvetrávacích komínikov</t>
  </si>
  <si>
    <t>1332611327</t>
  </si>
  <si>
    <t>17</t>
  </si>
  <si>
    <t>283770006700</t>
  </si>
  <si>
    <t>Odvetrávací komín výška 400 mm, priemer 75 mm, FATRA IZOLFA</t>
  </si>
  <si>
    <t>-77768053</t>
  </si>
  <si>
    <t>18</t>
  </si>
  <si>
    <t>998713102</t>
  </si>
  <si>
    <t>Presun hmôt pre izolácie tepelné v objektoch výšky nad 6 m do 12 m</t>
  </si>
  <si>
    <t>537499040</t>
  </si>
  <si>
    <t>764</t>
  </si>
  <si>
    <t>Konštrukcie klampiarske</t>
  </si>
  <si>
    <t>19</t>
  </si>
  <si>
    <t>764171879</t>
  </si>
  <si>
    <t xml:space="preserve">Napojenie plechu krycia lišta na Feal </t>
  </si>
  <si>
    <t>1990703965</t>
  </si>
  <si>
    <t>764332860</t>
  </si>
  <si>
    <t>Demontáž lemovania múrov na strechách s tvrdou kryt. vrátane kryc. plechu do 30° rš 500, 660mm,  -0,00379t</t>
  </si>
  <si>
    <t>-1398487598</t>
  </si>
  <si>
    <t>21</t>
  </si>
  <si>
    <t>764731116</t>
  </si>
  <si>
    <t>Oplechovanie múrov, atík, nadmuroviek z plechov LINDAB rš. 600 mm</t>
  </si>
  <si>
    <t>-604924247</t>
  </si>
  <si>
    <t>767</t>
  </si>
  <si>
    <t>Konštrukcie doplnkové kovové</t>
  </si>
  <si>
    <t>22</t>
  </si>
  <si>
    <t>767310010</t>
  </si>
  <si>
    <t>Montáž strešného svetlíka neotváravého do plochej strechy</t>
  </si>
  <si>
    <t>898867127</t>
  </si>
  <si>
    <t>23</t>
  </si>
  <si>
    <t>611340006200</t>
  </si>
  <si>
    <t>Bodový strešný svetlík, svetlosť 800x800 mm, strešný otvor 1000x1000 mm, štvorcový tvar, kupola 2-vrstvová, TOPIX</t>
  </si>
  <si>
    <t>1902882506</t>
  </si>
  <si>
    <t>24</t>
  </si>
  <si>
    <t>767311810</t>
  </si>
  <si>
    <t>Demontáž svetlíkov všetkých typov, vrátane zasklenia,  -0,21000t</t>
  </si>
  <si>
    <t>-1362197946</t>
  </si>
  <si>
    <t>Práce a dodávky M</t>
  </si>
  <si>
    <t>21-M</t>
  </si>
  <si>
    <t>Elektromontáže</t>
  </si>
  <si>
    <t>25</t>
  </si>
  <si>
    <t>210220001</t>
  </si>
  <si>
    <t>Uzemňovacie vedenie na povrchu FeZn</t>
  </si>
  <si>
    <t>64</t>
  </si>
  <si>
    <t>1826551005</t>
  </si>
  <si>
    <t>20,5*2+38,2</t>
  </si>
  <si>
    <t>26</t>
  </si>
  <si>
    <t>210220101</t>
  </si>
  <si>
    <t>Podpery vedenia FeZn na plochú strechu PV21</t>
  </si>
  <si>
    <t>-1104708186</t>
  </si>
  <si>
    <t>27</t>
  </si>
  <si>
    <t>3544217900</t>
  </si>
  <si>
    <t>Podložka k podpere vedenia plastová označenie podložka k PV 21</t>
  </si>
  <si>
    <t>128</t>
  </si>
  <si>
    <t>1271950317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</si>
</sst>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0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8" fillId="4" borderId="0" xfId="0" applyFont="1" applyFill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6" fillId="0" borderId="14" xfId="0" applyNumberFormat="1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166" fontId="16" fillId="0" borderId="0" xfId="0" applyNumberFormat="1" applyFont="1" applyBorder="1" applyAlignment="1">
      <alignment vertical="center"/>
    </xf>
    <xf numFmtId="4" fontId="16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4" fillId="0" borderId="19" xfId="0" applyNumberFormat="1" applyFont="1" applyBorder="1" applyAlignment="1">
      <alignment vertical="center"/>
    </xf>
    <xf numFmtId="4" fontId="24" fillId="0" borderId="20" xfId="0" applyNumberFormat="1" applyFont="1" applyBorder="1" applyAlignment="1">
      <alignment vertical="center"/>
    </xf>
    <xf numFmtId="166" fontId="24" fillId="0" borderId="20" xfId="0" applyNumberFormat="1" applyFont="1" applyBorder="1" applyAlignment="1">
      <alignment vertical="center"/>
    </xf>
    <xf numFmtId="4" fontId="24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25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8" fillId="4" borderId="0" xfId="0" applyFont="1" applyFill="1" applyAlignment="1">
      <alignment horizontal="left" vertical="center"/>
    </xf>
    <xf numFmtId="0" fontId="18" fillId="4" borderId="0" xfId="0" applyFont="1" applyFill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 wrapText="1"/>
    </xf>
    <xf numFmtId="0" fontId="18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0" fillId="0" borderId="0" xfId="0" applyNumberFormat="1" applyFont="1" applyAlignment="1"/>
    <xf numFmtId="166" fontId="27" fillId="0" borderId="12" xfId="0" applyNumberFormat="1" applyFont="1" applyBorder="1" applyAlignment="1"/>
    <xf numFmtId="166" fontId="27" fillId="0" borderId="13" xfId="0" applyNumberFormat="1" applyFont="1" applyBorder="1" applyAlignment="1"/>
    <xf numFmtId="167" fontId="28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8" fillId="0" borderId="22" xfId="0" applyFont="1" applyBorder="1" applyAlignment="1" applyProtection="1">
      <alignment horizontal="center" vertical="center"/>
      <protection locked="0"/>
    </xf>
    <xf numFmtId="49" fontId="18" fillId="0" borderId="22" xfId="0" applyNumberFormat="1" applyFont="1" applyBorder="1" applyAlignment="1" applyProtection="1">
      <alignment horizontal="left" vertical="center" wrapText="1"/>
      <protection locked="0"/>
    </xf>
    <xf numFmtId="0" fontId="18" fillId="0" borderId="22" xfId="0" applyFont="1" applyBorder="1" applyAlignment="1" applyProtection="1">
      <alignment horizontal="left" vertical="center" wrapText="1"/>
      <protection locked="0"/>
    </xf>
    <xf numFmtId="0" fontId="18" fillId="0" borderId="22" xfId="0" applyFont="1" applyBorder="1" applyAlignment="1" applyProtection="1">
      <alignment horizontal="center" vertical="center" wrapText="1"/>
      <protection locked="0"/>
    </xf>
    <xf numFmtId="167" fontId="18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166" fontId="19" fillId="0" borderId="0" xfId="0" applyNumberFormat="1" applyFont="1" applyBorder="1" applyAlignment="1">
      <alignment vertical="center"/>
    </xf>
    <xf numFmtId="166" fontId="19" fillId="0" borderId="15" xfId="0" applyNumberFormat="1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29" fillId="0" borderId="22" xfId="0" applyFont="1" applyBorder="1" applyAlignment="1" applyProtection="1">
      <alignment horizontal="center" vertical="center"/>
      <protection locked="0"/>
    </xf>
    <xf numFmtId="49" fontId="29" fillId="0" borderId="22" xfId="0" applyNumberFormat="1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center" vertical="center" wrapText="1"/>
      <protection locked="0"/>
    </xf>
    <xf numFmtId="167" fontId="29" fillId="0" borderId="22" xfId="0" applyNumberFormat="1" applyFont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vertical="center"/>
      <protection locked="0"/>
    </xf>
    <xf numFmtId="0" fontId="30" fillId="0" borderId="3" xfId="0" applyFont="1" applyBorder="1" applyAlignment="1">
      <alignment vertical="center"/>
    </xf>
    <xf numFmtId="0" fontId="29" fillId="0" borderId="14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20" xfId="0" applyFont="1" applyBorder="1" applyAlignment="1">
      <alignment horizontal="center" vertical="center"/>
    </xf>
    <xf numFmtId="166" fontId="19" fillId="0" borderId="20" xfId="0" applyNumberFormat="1" applyFont="1" applyBorder="1" applyAlignment="1">
      <alignment vertical="center"/>
    </xf>
    <xf numFmtId="166" fontId="19" fillId="0" borderId="21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8" fillId="4" borderId="6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left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right" vertical="center"/>
    </xf>
    <xf numFmtId="0" fontId="18" fillId="4" borderId="8" xfId="0" applyFont="1" applyFill="1" applyBorder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left" vertical="center" wrapText="1"/>
    </xf>
    <xf numFmtId="4" fontId="20" fillId="0" borderId="0" xfId="0" applyNumberFormat="1" applyFont="1" applyAlignment="1">
      <alignment horizontal="right" vertical="center"/>
    </xf>
    <xf numFmtId="4" fontId="20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1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" fontId="13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s="1" customFormat="1" ht="36.950000000000003" customHeight="1">
      <c r="AR2" s="191" t="s">
        <v>5</v>
      </c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89"/>
      <c r="BE2" s="189"/>
      <c r="BS2" s="15" t="s">
        <v>6</v>
      </c>
      <c r="BT2" s="15" t="s">
        <v>7</v>
      </c>
    </row>
    <row r="3" spans="1:74" s="1" customFormat="1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pans="1:74" s="1" customFormat="1" ht="24.95" customHeight="1">
      <c r="B4" s="18"/>
      <c r="D4" s="19" t="s">
        <v>8</v>
      </c>
      <c r="AR4" s="18"/>
      <c r="AS4" s="20" t="s">
        <v>9</v>
      </c>
      <c r="BS4" s="15" t="s">
        <v>6</v>
      </c>
    </row>
    <row r="5" spans="1:74" s="1" customFormat="1" ht="12" customHeight="1">
      <c r="B5" s="18"/>
      <c r="D5" s="21" t="s">
        <v>10</v>
      </c>
      <c r="K5" s="188" t="s">
        <v>11</v>
      </c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89"/>
      <c r="AI5" s="189"/>
      <c r="AJ5" s="189"/>
      <c r="AK5" s="189"/>
      <c r="AL5" s="189"/>
      <c r="AM5" s="189"/>
      <c r="AN5" s="189"/>
      <c r="AO5" s="189"/>
      <c r="AR5" s="18"/>
      <c r="BS5" s="15" t="s">
        <v>6</v>
      </c>
    </row>
    <row r="6" spans="1:74" s="1" customFormat="1" ht="36.950000000000003" customHeight="1">
      <c r="B6" s="18"/>
      <c r="D6" s="23" t="s">
        <v>12</v>
      </c>
      <c r="K6" s="190" t="s">
        <v>13</v>
      </c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  <c r="AM6" s="189"/>
      <c r="AN6" s="189"/>
      <c r="AO6" s="189"/>
      <c r="AR6" s="18"/>
      <c r="BS6" s="15" t="s">
        <v>6</v>
      </c>
    </row>
    <row r="7" spans="1:74" s="1" customFormat="1" ht="12" customHeight="1">
      <c r="B7" s="18"/>
      <c r="D7" s="24" t="s">
        <v>14</v>
      </c>
      <c r="K7" s="22" t="s">
        <v>1</v>
      </c>
      <c r="AK7" s="24" t="s">
        <v>15</v>
      </c>
      <c r="AN7" s="22" t="s">
        <v>1</v>
      </c>
      <c r="AR7" s="18"/>
      <c r="BS7" s="15" t="s">
        <v>6</v>
      </c>
    </row>
    <row r="8" spans="1:74" s="1" customFormat="1" ht="12" customHeight="1">
      <c r="B8" s="18"/>
      <c r="D8" s="24" t="s">
        <v>16</v>
      </c>
      <c r="K8" s="22" t="s">
        <v>17</v>
      </c>
      <c r="AK8" s="24" t="s">
        <v>18</v>
      </c>
      <c r="AN8" s="22" t="s">
        <v>19</v>
      </c>
      <c r="AR8" s="18"/>
      <c r="BS8" s="15" t="s">
        <v>6</v>
      </c>
    </row>
    <row r="9" spans="1:74" s="1" customFormat="1" ht="14.45" customHeight="1">
      <c r="B9" s="18"/>
      <c r="AR9" s="18"/>
      <c r="BS9" s="15" t="s">
        <v>6</v>
      </c>
    </row>
    <row r="10" spans="1:74" s="1" customFormat="1" ht="12" customHeight="1">
      <c r="B10" s="18"/>
      <c r="D10" s="24" t="s">
        <v>20</v>
      </c>
      <c r="AK10" s="24" t="s">
        <v>21</v>
      </c>
      <c r="AN10" s="22" t="s">
        <v>1</v>
      </c>
      <c r="AR10" s="18"/>
      <c r="BS10" s="15" t="s">
        <v>6</v>
      </c>
    </row>
    <row r="11" spans="1:74" s="1" customFormat="1" ht="18.399999999999999" customHeight="1">
      <c r="B11" s="18"/>
      <c r="E11" s="22" t="s">
        <v>22</v>
      </c>
      <c r="AK11" s="24" t="s">
        <v>23</v>
      </c>
      <c r="AN11" s="22" t="s">
        <v>1</v>
      </c>
      <c r="AR11" s="18"/>
      <c r="BS11" s="15" t="s">
        <v>6</v>
      </c>
    </row>
    <row r="12" spans="1:74" s="1" customFormat="1" ht="6.95" customHeight="1">
      <c r="B12" s="18"/>
      <c r="AR12" s="18"/>
      <c r="BS12" s="15" t="s">
        <v>6</v>
      </c>
    </row>
    <row r="13" spans="1:74" s="1" customFormat="1" ht="12" customHeight="1">
      <c r="B13" s="18"/>
      <c r="D13" s="24" t="s">
        <v>24</v>
      </c>
      <c r="AK13" s="24" t="s">
        <v>21</v>
      </c>
      <c r="AN13" s="22" t="s">
        <v>1</v>
      </c>
      <c r="AR13" s="18"/>
      <c r="BS13" s="15" t="s">
        <v>6</v>
      </c>
    </row>
    <row r="14" spans="1:74" ht="12.75">
      <c r="B14" s="18"/>
      <c r="E14" s="22" t="s">
        <v>22</v>
      </c>
      <c r="AK14" s="24" t="s">
        <v>23</v>
      </c>
      <c r="AN14" s="22" t="s">
        <v>1</v>
      </c>
      <c r="AR14" s="18"/>
      <c r="BS14" s="15" t="s">
        <v>6</v>
      </c>
    </row>
    <row r="15" spans="1:74" s="1" customFormat="1" ht="6.95" customHeight="1">
      <c r="B15" s="18"/>
      <c r="AR15" s="18"/>
      <c r="BS15" s="15" t="s">
        <v>3</v>
      </c>
    </row>
    <row r="16" spans="1:74" s="1" customFormat="1" ht="12" customHeight="1">
      <c r="B16" s="18"/>
      <c r="D16" s="24" t="s">
        <v>25</v>
      </c>
      <c r="AK16" s="24" t="s">
        <v>21</v>
      </c>
      <c r="AN16" s="22" t="s">
        <v>1</v>
      </c>
      <c r="AR16" s="18"/>
      <c r="BS16" s="15" t="s">
        <v>3</v>
      </c>
    </row>
    <row r="17" spans="1:71" s="1" customFormat="1" ht="18.399999999999999" customHeight="1">
      <c r="B17" s="18"/>
      <c r="E17" s="22" t="s">
        <v>22</v>
      </c>
      <c r="AK17" s="24" t="s">
        <v>23</v>
      </c>
      <c r="AN17" s="22" t="s">
        <v>1</v>
      </c>
      <c r="AR17" s="18"/>
      <c r="BS17" s="15" t="s">
        <v>26</v>
      </c>
    </row>
    <row r="18" spans="1:71" s="1" customFormat="1" ht="6.95" customHeight="1">
      <c r="B18" s="18"/>
      <c r="AR18" s="18"/>
      <c r="BS18" s="15" t="s">
        <v>27</v>
      </c>
    </row>
    <row r="19" spans="1:71" s="1" customFormat="1" ht="12" customHeight="1">
      <c r="B19" s="18"/>
      <c r="D19" s="24" t="s">
        <v>28</v>
      </c>
      <c r="AK19" s="24" t="s">
        <v>21</v>
      </c>
      <c r="AN19" s="22" t="s">
        <v>1</v>
      </c>
      <c r="AR19" s="18"/>
      <c r="BS19" s="15" t="s">
        <v>27</v>
      </c>
    </row>
    <row r="20" spans="1:71" s="1" customFormat="1" ht="18.399999999999999" customHeight="1">
      <c r="B20" s="18"/>
      <c r="E20" s="22" t="s">
        <v>22</v>
      </c>
      <c r="AK20" s="24" t="s">
        <v>23</v>
      </c>
      <c r="AN20" s="22" t="s">
        <v>1</v>
      </c>
      <c r="AR20" s="18"/>
      <c r="BS20" s="15" t="s">
        <v>26</v>
      </c>
    </row>
    <row r="21" spans="1:71" s="1" customFormat="1" ht="6.95" customHeight="1">
      <c r="B21" s="18"/>
      <c r="AR21" s="18"/>
    </row>
    <row r="22" spans="1:71" s="1" customFormat="1" ht="12" customHeight="1">
      <c r="B22" s="18"/>
      <c r="D22" s="24" t="s">
        <v>29</v>
      </c>
      <c r="AR22" s="18"/>
    </row>
    <row r="23" spans="1:71" s="1" customFormat="1" ht="16.5" customHeight="1">
      <c r="B23" s="18"/>
      <c r="E23" s="192" t="s">
        <v>1</v>
      </c>
      <c r="F23" s="192"/>
      <c r="G23" s="192"/>
      <c r="H23" s="192"/>
      <c r="I23" s="192"/>
      <c r="J23" s="192"/>
      <c r="K23" s="192"/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192"/>
      <c r="AR23" s="18"/>
    </row>
    <row r="24" spans="1:71" s="1" customFormat="1" ht="6.95" customHeight="1">
      <c r="B24" s="18"/>
      <c r="AR24" s="18"/>
    </row>
    <row r="25" spans="1:71" s="1" customFormat="1" ht="6.95" customHeight="1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1:71" s="2" customFormat="1" ht="25.9" customHeight="1">
      <c r="A26" s="27"/>
      <c r="B26" s="28"/>
      <c r="C26" s="27"/>
      <c r="D26" s="29" t="s">
        <v>30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93">
        <f>ROUND(AG94,2)</f>
        <v>0</v>
      </c>
      <c r="AL26" s="194"/>
      <c r="AM26" s="194"/>
      <c r="AN26" s="194"/>
      <c r="AO26" s="194"/>
      <c r="AP26" s="27"/>
      <c r="AQ26" s="27"/>
      <c r="AR26" s="28"/>
      <c r="BE26" s="27"/>
    </row>
    <row r="27" spans="1:71" s="2" customFormat="1" ht="6.95" customHeight="1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8"/>
      <c r="BE27" s="27"/>
    </row>
    <row r="28" spans="1:71" s="2" customFormat="1" ht="12.75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195" t="s">
        <v>31</v>
      </c>
      <c r="M28" s="195"/>
      <c r="N28" s="195"/>
      <c r="O28" s="195"/>
      <c r="P28" s="195"/>
      <c r="Q28" s="27"/>
      <c r="R28" s="27"/>
      <c r="S28" s="27"/>
      <c r="T28" s="27"/>
      <c r="U28" s="27"/>
      <c r="V28" s="27"/>
      <c r="W28" s="195" t="s">
        <v>32</v>
      </c>
      <c r="X28" s="195"/>
      <c r="Y28" s="195"/>
      <c r="Z28" s="195"/>
      <c r="AA28" s="195"/>
      <c r="AB28" s="195"/>
      <c r="AC28" s="195"/>
      <c r="AD28" s="195"/>
      <c r="AE28" s="195"/>
      <c r="AF28" s="27"/>
      <c r="AG28" s="27"/>
      <c r="AH28" s="27"/>
      <c r="AI28" s="27"/>
      <c r="AJ28" s="27"/>
      <c r="AK28" s="195" t="s">
        <v>33</v>
      </c>
      <c r="AL28" s="195"/>
      <c r="AM28" s="195"/>
      <c r="AN28" s="195"/>
      <c r="AO28" s="195"/>
      <c r="AP28" s="27"/>
      <c r="AQ28" s="27"/>
      <c r="AR28" s="28"/>
      <c r="BE28" s="27"/>
    </row>
    <row r="29" spans="1:71" s="3" customFormat="1" ht="14.45" customHeight="1">
      <c r="B29" s="32"/>
      <c r="D29" s="24" t="s">
        <v>34</v>
      </c>
      <c r="F29" s="24" t="s">
        <v>35</v>
      </c>
      <c r="L29" s="198">
        <v>0.2</v>
      </c>
      <c r="M29" s="197"/>
      <c r="N29" s="197"/>
      <c r="O29" s="197"/>
      <c r="P29" s="197"/>
      <c r="W29" s="196">
        <f>ROUND(AZ94, 2)</f>
        <v>0</v>
      </c>
      <c r="X29" s="197"/>
      <c r="Y29" s="197"/>
      <c r="Z29" s="197"/>
      <c r="AA29" s="197"/>
      <c r="AB29" s="197"/>
      <c r="AC29" s="197"/>
      <c r="AD29" s="197"/>
      <c r="AE29" s="197"/>
      <c r="AK29" s="196">
        <f>ROUND(AV94, 2)</f>
        <v>0</v>
      </c>
      <c r="AL29" s="197"/>
      <c r="AM29" s="197"/>
      <c r="AN29" s="197"/>
      <c r="AO29" s="197"/>
      <c r="AR29" s="32"/>
    </row>
    <row r="30" spans="1:71" s="3" customFormat="1" ht="14.45" customHeight="1">
      <c r="B30" s="32"/>
      <c r="F30" s="24" t="s">
        <v>36</v>
      </c>
      <c r="L30" s="198">
        <v>0.2</v>
      </c>
      <c r="M30" s="197"/>
      <c r="N30" s="197"/>
      <c r="O30" s="197"/>
      <c r="P30" s="197"/>
      <c r="W30" s="196">
        <f>ROUND(BA94, 2)</f>
        <v>0</v>
      </c>
      <c r="X30" s="197"/>
      <c r="Y30" s="197"/>
      <c r="Z30" s="197"/>
      <c r="AA30" s="197"/>
      <c r="AB30" s="197"/>
      <c r="AC30" s="197"/>
      <c r="AD30" s="197"/>
      <c r="AE30" s="197"/>
      <c r="AK30" s="196">
        <f>ROUND(AW94, 2)</f>
        <v>0</v>
      </c>
      <c r="AL30" s="197"/>
      <c r="AM30" s="197"/>
      <c r="AN30" s="197"/>
      <c r="AO30" s="197"/>
      <c r="AR30" s="32"/>
    </row>
    <row r="31" spans="1:71" s="3" customFormat="1" ht="14.45" hidden="1" customHeight="1">
      <c r="B31" s="32"/>
      <c r="F31" s="24" t="s">
        <v>37</v>
      </c>
      <c r="L31" s="198">
        <v>0.2</v>
      </c>
      <c r="M31" s="197"/>
      <c r="N31" s="197"/>
      <c r="O31" s="197"/>
      <c r="P31" s="197"/>
      <c r="W31" s="196">
        <f>ROUND(BB94, 2)</f>
        <v>0</v>
      </c>
      <c r="X31" s="197"/>
      <c r="Y31" s="197"/>
      <c r="Z31" s="197"/>
      <c r="AA31" s="197"/>
      <c r="AB31" s="197"/>
      <c r="AC31" s="197"/>
      <c r="AD31" s="197"/>
      <c r="AE31" s="197"/>
      <c r="AK31" s="196">
        <v>0</v>
      </c>
      <c r="AL31" s="197"/>
      <c r="AM31" s="197"/>
      <c r="AN31" s="197"/>
      <c r="AO31" s="197"/>
      <c r="AR31" s="32"/>
    </row>
    <row r="32" spans="1:71" s="3" customFormat="1" ht="14.45" hidden="1" customHeight="1">
      <c r="B32" s="32"/>
      <c r="F32" s="24" t="s">
        <v>38</v>
      </c>
      <c r="L32" s="198">
        <v>0.2</v>
      </c>
      <c r="M32" s="197"/>
      <c r="N32" s="197"/>
      <c r="O32" s="197"/>
      <c r="P32" s="197"/>
      <c r="W32" s="196">
        <f>ROUND(BC94, 2)</f>
        <v>0</v>
      </c>
      <c r="X32" s="197"/>
      <c r="Y32" s="197"/>
      <c r="Z32" s="197"/>
      <c r="AA32" s="197"/>
      <c r="AB32" s="197"/>
      <c r="AC32" s="197"/>
      <c r="AD32" s="197"/>
      <c r="AE32" s="197"/>
      <c r="AK32" s="196">
        <v>0</v>
      </c>
      <c r="AL32" s="197"/>
      <c r="AM32" s="197"/>
      <c r="AN32" s="197"/>
      <c r="AO32" s="197"/>
      <c r="AR32" s="32"/>
    </row>
    <row r="33" spans="1:57" s="3" customFormat="1" ht="14.45" hidden="1" customHeight="1">
      <c r="B33" s="32"/>
      <c r="F33" s="24" t="s">
        <v>39</v>
      </c>
      <c r="L33" s="198">
        <v>0</v>
      </c>
      <c r="M33" s="197"/>
      <c r="N33" s="197"/>
      <c r="O33" s="197"/>
      <c r="P33" s="197"/>
      <c r="W33" s="196">
        <f>ROUND(BD94, 2)</f>
        <v>0</v>
      </c>
      <c r="X33" s="197"/>
      <c r="Y33" s="197"/>
      <c r="Z33" s="197"/>
      <c r="AA33" s="197"/>
      <c r="AB33" s="197"/>
      <c r="AC33" s="197"/>
      <c r="AD33" s="197"/>
      <c r="AE33" s="197"/>
      <c r="AK33" s="196">
        <v>0</v>
      </c>
      <c r="AL33" s="197"/>
      <c r="AM33" s="197"/>
      <c r="AN33" s="197"/>
      <c r="AO33" s="197"/>
      <c r="AR33" s="32"/>
    </row>
    <row r="34" spans="1:57" s="2" customFormat="1" ht="6.95" customHeight="1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8"/>
      <c r="BE34" s="27"/>
    </row>
    <row r="35" spans="1:57" s="2" customFormat="1" ht="25.9" customHeight="1">
      <c r="A35" s="27"/>
      <c r="B35" s="28"/>
      <c r="C35" s="33"/>
      <c r="D35" s="34" t="s">
        <v>40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41</v>
      </c>
      <c r="U35" s="35"/>
      <c r="V35" s="35"/>
      <c r="W35" s="35"/>
      <c r="X35" s="199" t="s">
        <v>42</v>
      </c>
      <c r="Y35" s="200"/>
      <c r="Z35" s="200"/>
      <c r="AA35" s="200"/>
      <c r="AB35" s="200"/>
      <c r="AC35" s="35"/>
      <c r="AD35" s="35"/>
      <c r="AE35" s="35"/>
      <c r="AF35" s="35"/>
      <c r="AG35" s="35"/>
      <c r="AH35" s="35"/>
      <c r="AI35" s="35"/>
      <c r="AJ35" s="35"/>
      <c r="AK35" s="201">
        <f>SUM(AK26:AK33)</f>
        <v>0</v>
      </c>
      <c r="AL35" s="200"/>
      <c r="AM35" s="200"/>
      <c r="AN35" s="200"/>
      <c r="AO35" s="202"/>
      <c r="AP35" s="33"/>
      <c r="AQ35" s="33"/>
      <c r="AR35" s="28"/>
      <c r="BE35" s="27"/>
    </row>
    <row r="36" spans="1:57" s="2" customFormat="1" ht="6.95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8"/>
      <c r="BE36" s="27"/>
    </row>
    <row r="37" spans="1:57" s="2" customFormat="1" ht="14.45" customHeight="1">
      <c r="A37" s="27"/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8"/>
      <c r="BE37" s="27"/>
    </row>
    <row r="38" spans="1:57" s="1" customFormat="1" ht="14.45" customHeight="1">
      <c r="B38" s="18"/>
      <c r="AR38" s="18"/>
    </row>
    <row r="39" spans="1:57" s="1" customFormat="1" ht="14.45" customHeight="1">
      <c r="B39" s="18"/>
      <c r="AR39" s="18"/>
    </row>
    <row r="40" spans="1:57" s="1" customFormat="1" ht="14.45" customHeight="1">
      <c r="B40" s="18"/>
      <c r="AR40" s="18"/>
    </row>
    <row r="41" spans="1:57" s="1" customFormat="1" ht="14.45" customHeight="1">
      <c r="B41" s="18"/>
      <c r="AR41" s="18"/>
    </row>
    <row r="42" spans="1:57" s="1" customFormat="1" ht="14.45" customHeight="1">
      <c r="B42" s="18"/>
      <c r="AR42" s="18"/>
    </row>
    <row r="43" spans="1:57" s="1" customFormat="1" ht="14.45" customHeight="1">
      <c r="B43" s="18"/>
      <c r="AR43" s="18"/>
    </row>
    <row r="44" spans="1:57" s="1" customFormat="1" ht="14.45" customHeight="1">
      <c r="B44" s="18"/>
      <c r="AR44" s="18"/>
    </row>
    <row r="45" spans="1:57" s="1" customFormat="1" ht="14.45" customHeight="1">
      <c r="B45" s="18"/>
      <c r="AR45" s="18"/>
    </row>
    <row r="46" spans="1:57" s="1" customFormat="1" ht="14.45" customHeight="1">
      <c r="B46" s="18"/>
      <c r="AR46" s="18"/>
    </row>
    <row r="47" spans="1:57" s="1" customFormat="1" ht="14.45" customHeight="1">
      <c r="B47" s="18"/>
      <c r="AR47" s="18"/>
    </row>
    <row r="48" spans="1:57" s="1" customFormat="1" ht="14.45" customHeight="1">
      <c r="B48" s="18"/>
      <c r="AR48" s="18"/>
    </row>
    <row r="49" spans="1:57" s="2" customFormat="1" ht="14.45" customHeight="1">
      <c r="B49" s="37"/>
      <c r="D49" s="38" t="s">
        <v>43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8" t="s">
        <v>44</v>
      </c>
      <c r="AI49" s="39"/>
      <c r="AJ49" s="39"/>
      <c r="AK49" s="39"/>
      <c r="AL49" s="39"/>
      <c r="AM49" s="39"/>
      <c r="AN49" s="39"/>
      <c r="AO49" s="39"/>
      <c r="AR49" s="37"/>
    </row>
    <row r="50" spans="1:57" ht="11.25">
      <c r="B50" s="18"/>
      <c r="AR50" s="18"/>
    </row>
    <row r="51" spans="1:57" ht="11.25">
      <c r="B51" s="18"/>
      <c r="AR51" s="18"/>
    </row>
    <row r="52" spans="1:57" ht="11.25">
      <c r="B52" s="18"/>
      <c r="AR52" s="18"/>
    </row>
    <row r="53" spans="1:57" ht="11.25">
      <c r="B53" s="18"/>
      <c r="AR53" s="18"/>
    </row>
    <row r="54" spans="1:57" ht="11.25">
      <c r="B54" s="18"/>
      <c r="AR54" s="18"/>
    </row>
    <row r="55" spans="1:57" ht="11.25">
      <c r="B55" s="18"/>
      <c r="AR55" s="18"/>
    </row>
    <row r="56" spans="1:57" ht="11.25">
      <c r="B56" s="18"/>
      <c r="AR56" s="18"/>
    </row>
    <row r="57" spans="1:57" ht="11.25">
      <c r="B57" s="18"/>
      <c r="AR57" s="18"/>
    </row>
    <row r="58" spans="1:57" ht="11.25">
      <c r="B58" s="18"/>
      <c r="AR58" s="18"/>
    </row>
    <row r="59" spans="1:57" ht="11.25">
      <c r="B59" s="18"/>
      <c r="AR59" s="18"/>
    </row>
    <row r="60" spans="1:57" s="2" customFormat="1" ht="12.75">
      <c r="A60" s="27"/>
      <c r="B60" s="28"/>
      <c r="C60" s="27"/>
      <c r="D60" s="40" t="s">
        <v>45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40" t="s">
        <v>46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40" t="s">
        <v>45</v>
      </c>
      <c r="AI60" s="30"/>
      <c r="AJ60" s="30"/>
      <c r="AK60" s="30"/>
      <c r="AL60" s="30"/>
      <c r="AM60" s="40" t="s">
        <v>46</v>
      </c>
      <c r="AN60" s="30"/>
      <c r="AO60" s="30"/>
      <c r="AP60" s="27"/>
      <c r="AQ60" s="27"/>
      <c r="AR60" s="28"/>
      <c r="BE60" s="27"/>
    </row>
    <row r="61" spans="1:57" ht="11.25">
      <c r="B61" s="18"/>
      <c r="AR61" s="18"/>
    </row>
    <row r="62" spans="1:57" ht="11.25">
      <c r="B62" s="18"/>
      <c r="AR62" s="18"/>
    </row>
    <row r="63" spans="1:57" ht="11.25">
      <c r="B63" s="18"/>
      <c r="AR63" s="18"/>
    </row>
    <row r="64" spans="1:57" s="2" customFormat="1" ht="12.75">
      <c r="A64" s="27"/>
      <c r="B64" s="28"/>
      <c r="C64" s="27"/>
      <c r="D64" s="38" t="s">
        <v>47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38" t="s">
        <v>48</v>
      </c>
      <c r="AI64" s="41"/>
      <c r="AJ64" s="41"/>
      <c r="AK64" s="41"/>
      <c r="AL64" s="41"/>
      <c r="AM64" s="41"/>
      <c r="AN64" s="41"/>
      <c r="AO64" s="41"/>
      <c r="AP64" s="27"/>
      <c r="AQ64" s="27"/>
      <c r="AR64" s="28"/>
      <c r="BE64" s="27"/>
    </row>
    <row r="65" spans="1:57" ht="11.25">
      <c r="B65" s="18"/>
      <c r="AR65" s="18"/>
    </row>
    <row r="66" spans="1:57" ht="11.25">
      <c r="B66" s="18"/>
      <c r="AR66" s="18"/>
    </row>
    <row r="67" spans="1:57" ht="11.25">
      <c r="B67" s="18"/>
      <c r="AR67" s="18"/>
    </row>
    <row r="68" spans="1:57" ht="11.25">
      <c r="B68" s="18"/>
      <c r="AR68" s="18"/>
    </row>
    <row r="69" spans="1:57" ht="11.25">
      <c r="B69" s="18"/>
      <c r="AR69" s="18"/>
    </row>
    <row r="70" spans="1:57" ht="11.25">
      <c r="B70" s="18"/>
      <c r="AR70" s="18"/>
    </row>
    <row r="71" spans="1:57" ht="11.25">
      <c r="B71" s="18"/>
      <c r="AR71" s="18"/>
    </row>
    <row r="72" spans="1:57" ht="11.25">
      <c r="B72" s="18"/>
      <c r="AR72" s="18"/>
    </row>
    <row r="73" spans="1:57" ht="11.25">
      <c r="B73" s="18"/>
      <c r="AR73" s="18"/>
    </row>
    <row r="74" spans="1:57" ht="11.25">
      <c r="B74" s="18"/>
      <c r="AR74" s="18"/>
    </row>
    <row r="75" spans="1:57" s="2" customFormat="1" ht="12.75">
      <c r="A75" s="27"/>
      <c r="B75" s="28"/>
      <c r="C75" s="27"/>
      <c r="D75" s="40" t="s">
        <v>45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40" t="s">
        <v>46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40" t="s">
        <v>45</v>
      </c>
      <c r="AI75" s="30"/>
      <c r="AJ75" s="30"/>
      <c r="AK75" s="30"/>
      <c r="AL75" s="30"/>
      <c r="AM75" s="40" t="s">
        <v>46</v>
      </c>
      <c r="AN75" s="30"/>
      <c r="AO75" s="30"/>
      <c r="AP75" s="27"/>
      <c r="AQ75" s="27"/>
      <c r="AR75" s="28"/>
      <c r="BE75" s="27"/>
    </row>
    <row r="76" spans="1:57" s="2" customFormat="1" ht="11.25">
      <c r="A76" s="2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8"/>
      <c r="BE76" s="27"/>
    </row>
    <row r="77" spans="1:57" s="2" customFormat="1" ht="6.95" customHeight="1">
      <c r="A77" s="27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28"/>
      <c r="BE77" s="27"/>
    </row>
    <row r="81" spans="1:90" s="2" customFormat="1" ht="6.95" customHeight="1">
      <c r="A81" s="27"/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28"/>
      <c r="BE81" s="27"/>
    </row>
    <row r="82" spans="1:90" s="2" customFormat="1" ht="24.95" customHeight="1">
      <c r="A82" s="27"/>
      <c r="B82" s="28"/>
      <c r="C82" s="19" t="s">
        <v>49</v>
      </c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8"/>
      <c r="BE82" s="27"/>
    </row>
    <row r="83" spans="1:90" s="2" customFormat="1" ht="6.9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8"/>
      <c r="BE83" s="27"/>
    </row>
    <row r="84" spans="1:90" s="4" customFormat="1" ht="12" customHeight="1">
      <c r="B84" s="46"/>
      <c r="C84" s="24" t="s">
        <v>10</v>
      </c>
      <c r="L84" s="4" t="str">
        <f>K5</f>
        <v>13794</v>
      </c>
      <c r="AR84" s="46"/>
    </row>
    <row r="85" spans="1:90" s="5" customFormat="1" ht="36.950000000000003" customHeight="1">
      <c r="B85" s="47"/>
      <c r="C85" s="48" t="s">
        <v>12</v>
      </c>
      <c r="L85" s="169" t="str">
        <f>K6</f>
        <v>Oprava strešnej krytiny - Športova hala</v>
      </c>
      <c r="M85" s="170"/>
      <c r="N85" s="170"/>
      <c r="O85" s="170"/>
      <c r="P85" s="170"/>
      <c r="Q85" s="170"/>
      <c r="R85" s="170"/>
      <c r="S85" s="170"/>
      <c r="T85" s="170"/>
      <c r="U85" s="170"/>
      <c r="V85" s="170"/>
      <c r="W85" s="170"/>
      <c r="X85" s="170"/>
      <c r="Y85" s="170"/>
      <c r="Z85" s="170"/>
      <c r="AA85" s="170"/>
      <c r="AB85" s="170"/>
      <c r="AC85" s="170"/>
      <c r="AD85" s="170"/>
      <c r="AE85" s="170"/>
      <c r="AF85" s="170"/>
      <c r="AG85" s="170"/>
      <c r="AH85" s="170"/>
      <c r="AI85" s="170"/>
      <c r="AJ85" s="170"/>
      <c r="AK85" s="170"/>
      <c r="AL85" s="170"/>
      <c r="AM85" s="170"/>
      <c r="AN85" s="170"/>
      <c r="AO85" s="170"/>
      <c r="AR85" s="47"/>
    </row>
    <row r="86" spans="1:90" s="2" customFormat="1" ht="6.95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8"/>
      <c r="BE86" s="27"/>
    </row>
    <row r="87" spans="1:90" s="2" customFormat="1" ht="12" customHeight="1">
      <c r="A87" s="27"/>
      <c r="B87" s="28"/>
      <c r="C87" s="24" t="s">
        <v>16</v>
      </c>
      <c r="D87" s="27"/>
      <c r="E87" s="27"/>
      <c r="F87" s="27"/>
      <c r="G87" s="27"/>
      <c r="H87" s="27"/>
      <c r="I87" s="27"/>
      <c r="J87" s="27"/>
      <c r="K87" s="27"/>
      <c r="L87" s="49" t="str">
        <f>IF(K8="","",K8)</f>
        <v xml:space="preserve">Trebišov 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4" t="s">
        <v>18</v>
      </c>
      <c r="AJ87" s="27"/>
      <c r="AK87" s="27"/>
      <c r="AL87" s="27"/>
      <c r="AM87" s="171" t="str">
        <f>IF(AN8= "","",AN8)</f>
        <v>6. 11. 2019</v>
      </c>
      <c r="AN87" s="171"/>
      <c r="AO87" s="27"/>
      <c r="AP87" s="27"/>
      <c r="AQ87" s="27"/>
      <c r="AR87" s="28"/>
      <c r="BE87" s="27"/>
    </row>
    <row r="88" spans="1:90" s="2" customFormat="1" ht="6.9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8"/>
      <c r="BE88" s="27"/>
    </row>
    <row r="89" spans="1:90" s="2" customFormat="1" ht="15.2" customHeight="1">
      <c r="A89" s="27"/>
      <c r="B89" s="28"/>
      <c r="C89" s="24" t="s">
        <v>20</v>
      </c>
      <c r="D89" s="27"/>
      <c r="E89" s="27"/>
      <c r="F89" s="27"/>
      <c r="G89" s="27"/>
      <c r="H89" s="27"/>
      <c r="I89" s="27"/>
      <c r="J89" s="27"/>
      <c r="K89" s="27"/>
      <c r="L89" s="4" t="str">
        <f>IF(E11= "","",E11)</f>
        <v xml:space="preserve"> </v>
      </c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4" t="s">
        <v>25</v>
      </c>
      <c r="AJ89" s="27"/>
      <c r="AK89" s="27"/>
      <c r="AL89" s="27"/>
      <c r="AM89" s="172" t="str">
        <f>IF(E17="","",E17)</f>
        <v xml:space="preserve"> </v>
      </c>
      <c r="AN89" s="173"/>
      <c r="AO89" s="173"/>
      <c r="AP89" s="173"/>
      <c r="AQ89" s="27"/>
      <c r="AR89" s="28"/>
      <c r="AS89" s="174" t="s">
        <v>50</v>
      </c>
      <c r="AT89" s="175"/>
      <c r="AU89" s="51"/>
      <c r="AV89" s="51"/>
      <c r="AW89" s="51"/>
      <c r="AX89" s="51"/>
      <c r="AY89" s="51"/>
      <c r="AZ89" s="51"/>
      <c r="BA89" s="51"/>
      <c r="BB89" s="51"/>
      <c r="BC89" s="51"/>
      <c r="BD89" s="52"/>
      <c r="BE89" s="27"/>
    </row>
    <row r="90" spans="1:90" s="2" customFormat="1" ht="15.2" customHeight="1">
      <c r="A90" s="27"/>
      <c r="B90" s="28"/>
      <c r="C90" s="24" t="s">
        <v>24</v>
      </c>
      <c r="D90" s="27"/>
      <c r="E90" s="27"/>
      <c r="F90" s="27"/>
      <c r="G90" s="27"/>
      <c r="H90" s="27"/>
      <c r="I90" s="27"/>
      <c r="J90" s="27"/>
      <c r="K90" s="27"/>
      <c r="L90" s="4" t="str">
        <f>IF(E14="","",E14)</f>
        <v xml:space="preserve"> 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4" t="s">
        <v>28</v>
      </c>
      <c r="AJ90" s="27"/>
      <c r="AK90" s="27"/>
      <c r="AL90" s="27"/>
      <c r="AM90" s="172" t="str">
        <f>IF(E20="","",E20)</f>
        <v xml:space="preserve"> </v>
      </c>
      <c r="AN90" s="173"/>
      <c r="AO90" s="173"/>
      <c r="AP90" s="173"/>
      <c r="AQ90" s="27"/>
      <c r="AR90" s="28"/>
      <c r="AS90" s="176"/>
      <c r="AT90" s="177"/>
      <c r="AU90" s="53"/>
      <c r="AV90" s="53"/>
      <c r="AW90" s="53"/>
      <c r="AX90" s="53"/>
      <c r="AY90" s="53"/>
      <c r="AZ90" s="53"/>
      <c r="BA90" s="53"/>
      <c r="BB90" s="53"/>
      <c r="BC90" s="53"/>
      <c r="BD90" s="54"/>
      <c r="BE90" s="27"/>
    </row>
    <row r="91" spans="1:90" s="2" customFormat="1" ht="10.9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8"/>
      <c r="AS91" s="176"/>
      <c r="AT91" s="177"/>
      <c r="AU91" s="53"/>
      <c r="AV91" s="53"/>
      <c r="AW91" s="53"/>
      <c r="AX91" s="53"/>
      <c r="AY91" s="53"/>
      <c r="AZ91" s="53"/>
      <c r="BA91" s="53"/>
      <c r="BB91" s="53"/>
      <c r="BC91" s="53"/>
      <c r="BD91" s="54"/>
      <c r="BE91" s="27"/>
    </row>
    <row r="92" spans="1:90" s="2" customFormat="1" ht="29.25" customHeight="1">
      <c r="A92" s="27"/>
      <c r="B92" s="28"/>
      <c r="C92" s="178" t="s">
        <v>51</v>
      </c>
      <c r="D92" s="179"/>
      <c r="E92" s="179"/>
      <c r="F92" s="179"/>
      <c r="G92" s="179"/>
      <c r="H92" s="55"/>
      <c r="I92" s="180" t="s">
        <v>52</v>
      </c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81" t="s">
        <v>53</v>
      </c>
      <c r="AH92" s="179"/>
      <c r="AI92" s="179"/>
      <c r="AJ92" s="179"/>
      <c r="AK92" s="179"/>
      <c r="AL92" s="179"/>
      <c r="AM92" s="179"/>
      <c r="AN92" s="180" t="s">
        <v>54</v>
      </c>
      <c r="AO92" s="179"/>
      <c r="AP92" s="182"/>
      <c r="AQ92" s="56" t="s">
        <v>55</v>
      </c>
      <c r="AR92" s="28"/>
      <c r="AS92" s="57" t="s">
        <v>56</v>
      </c>
      <c r="AT92" s="58" t="s">
        <v>57</v>
      </c>
      <c r="AU92" s="58" t="s">
        <v>58</v>
      </c>
      <c r="AV92" s="58" t="s">
        <v>59</v>
      </c>
      <c r="AW92" s="58" t="s">
        <v>60</v>
      </c>
      <c r="AX92" s="58" t="s">
        <v>61</v>
      </c>
      <c r="AY92" s="58" t="s">
        <v>62</v>
      </c>
      <c r="AZ92" s="58" t="s">
        <v>63</v>
      </c>
      <c r="BA92" s="58" t="s">
        <v>64</v>
      </c>
      <c r="BB92" s="58" t="s">
        <v>65</v>
      </c>
      <c r="BC92" s="58" t="s">
        <v>66</v>
      </c>
      <c r="BD92" s="59" t="s">
        <v>67</v>
      </c>
      <c r="BE92" s="27"/>
    </row>
    <row r="93" spans="1:90" s="2" customFormat="1" ht="10.9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8"/>
      <c r="AS93" s="60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2"/>
      <c r="BE93" s="27"/>
    </row>
    <row r="94" spans="1:90" s="6" customFormat="1" ht="32.450000000000003" customHeight="1">
      <c r="B94" s="63"/>
      <c r="C94" s="64" t="s">
        <v>68</v>
      </c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186">
        <f>ROUND(AG95,2)</f>
        <v>0</v>
      </c>
      <c r="AH94" s="186"/>
      <c r="AI94" s="186"/>
      <c r="AJ94" s="186"/>
      <c r="AK94" s="186"/>
      <c r="AL94" s="186"/>
      <c r="AM94" s="186"/>
      <c r="AN94" s="187">
        <f>SUM(AG94,AT94)</f>
        <v>0</v>
      </c>
      <c r="AO94" s="187"/>
      <c r="AP94" s="187"/>
      <c r="AQ94" s="67" t="s">
        <v>1</v>
      </c>
      <c r="AR94" s="63"/>
      <c r="AS94" s="68">
        <f>ROUND(AS95,2)</f>
        <v>0</v>
      </c>
      <c r="AT94" s="69">
        <f>ROUND(SUM(AV94:AW94),2)</f>
        <v>0</v>
      </c>
      <c r="AU94" s="70">
        <f>ROUND(AU95,5)</f>
        <v>812.79196999999999</v>
      </c>
      <c r="AV94" s="69">
        <f>ROUND(AZ94*L29,2)</f>
        <v>0</v>
      </c>
      <c r="AW94" s="69">
        <f>ROUND(BA94*L30,2)</f>
        <v>0</v>
      </c>
      <c r="AX94" s="69">
        <f>ROUND(BB94*L29,2)</f>
        <v>0</v>
      </c>
      <c r="AY94" s="69">
        <f>ROUND(BC94*L30,2)</f>
        <v>0</v>
      </c>
      <c r="AZ94" s="69">
        <f>ROUND(AZ95,2)</f>
        <v>0</v>
      </c>
      <c r="BA94" s="69">
        <f>ROUND(BA95,2)</f>
        <v>0</v>
      </c>
      <c r="BB94" s="69">
        <f>ROUND(BB95,2)</f>
        <v>0</v>
      </c>
      <c r="BC94" s="69">
        <f>ROUND(BC95,2)</f>
        <v>0</v>
      </c>
      <c r="BD94" s="71">
        <f>ROUND(BD95,2)</f>
        <v>0</v>
      </c>
      <c r="BS94" s="72" t="s">
        <v>69</v>
      </c>
      <c r="BT94" s="72" t="s">
        <v>70</v>
      </c>
      <c r="BV94" s="72" t="s">
        <v>71</v>
      </c>
      <c r="BW94" s="72" t="s">
        <v>4</v>
      </c>
      <c r="BX94" s="72" t="s">
        <v>72</v>
      </c>
      <c r="CL94" s="72" t="s">
        <v>1</v>
      </c>
    </row>
    <row r="95" spans="1:90" s="7" customFormat="1" ht="16.5" customHeight="1">
      <c r="A95" s="73" t="s">
        <v>73</v>
      </c>
      <c r="B95" s="74"/>
      <c r="C95" s="75"/>
      <c r="D95" s="185" t="s">
        <v>11</v>
      </c>
      <c r="E95" s="185"/>
      <c r="F95" s="185"/>
      <c r="G95" s="185"/>
      <c r="H95" s="185"/>
      <c r="I95" s="76"/>
      <c r="J95" s="185" t="s">
        <v>13</v>
      </c>
      <c r="K95" s="185"/>
      <c r="L95" s="185"/>
      <c r="M95" s="185"/>
      <c r="N95" s="185"/>
      <c r="O95" s="185"/>
      <c r="P95" s="185"/>
      <c r="Q95" s="185"/>
      <c r="R95" s="185"/>
      <c r="S95" s="185"/>
      <c r="T95" s="185"/>
      <c r="U95" s="185"/>
      <c r="V95" s="185"/>
      <c r="W95" s="185"/>
      <c r="X95" s="185"/>
      <c r="Y95" s="185"/>
      <c r="Z95" s="185"/>
      <c r="AA95" s="185"/>
      <c r="AB95" s="185"/>
      <c r="AC95" s="185"/>
      <c r="AD95" s="185"/>
      <c r="AE95" s="185"/>
      <c r="AF95" s="185"/>
      <c r="AG95" s="183">
        <f>'13794 - Oprava strešnej k...'!J28</f>
        <v>0</v>
      </c>
      <c r="AH95" s="184"/>
      <c r="AI95" s="184"/>
      <c r="AJ95" s="184"/>
      <c r="AK95" s="184"/>
      <c r="AL95" s="184"/>
      <c r="AM95" s="184"/>
      <c r="AN95" s="183">
        <f>SUM(AG95,AT95)</f>
        <v>0</v>
      </c>
      <c r="AO95" s="184"/>
      <c r="AP95" s="184"/>
      <c r="AQ95" s="77" t="s">
        <v>74</v>
      </c>
      <c r="AR95" s="74"/>
      <c r="AS95" s="78">
        <v>0</v>
      </c>
      <c r="AT95" s="79">
        <f>ROUND(SUM(AV95:AW95),2)</f>
        <v>0</v>
      </c>
      <c r="AU95" s="80">
        <f>'13794 - Oprava strešnej k...'!P119</f>
        <v>812.79196713599993</v>
      </c>
      <c r="AV95" s="79">
        <f>'13794 - Oprava strešnej k...'!J31</f>
        <v>0</v>
      </c>
      <c r="AW95" s="79">
        <f>'13794 - Oprava strešnej k...'!J32</f>
        <v>0</v>
      </c>
      <c r="AX95" s="79">
        <f>'13794 - Oprava strešnej k...'!J33</f>
        <v>0</v>
      </c>
      <c r="AY95" s="79">
        <f>'13794 - Oprava strešnej k...'!J34</f>
        <v>0</v>
      </c>
      <c r="AZ95" s="79">
        <f>'13794 - Oprava strešnej k...'!F31</f>
        <v>0</v>
      </c>
      <c r="BA95" s="79">
        <f>'13794 - Oprava strešnej k...'!F32</f>
        <v>0</v>
      </c>
      <c r="BB95" s="79">
        <f>'13794 - Oprava strešnej k...'!F33</f>
        <v>0</v>
      </c>
      <c r="BC95" s="79">
        <f>'13794 - Oprava strešnej k...'!F34</f>
        <v>0</v>
      </c>
      <c r="BD95" s="81">
        <f>'13794 - Oprava strešnej k...'!F35</f>
        <v>0</v>
      </c>
      <c r="BT95" s="82" t="s">
        <v>75</v>
      </c>
      <c r="BU95" s="82" t="s">
        <v>76</v>
      </c>
      <c r="BV95" s="82" t="s">
        <v>71</v>
      </c>
      <c r="BW95" s="82" t="s">
        <v>4</v>
      </c>
      <c r="BX95" s="82" t="s">
        <v>72</v>
      </c>
      <c r="CL95" s="82" t="s">
        <v>1</v>
      </c>
    </row>
    <row r="96" spans="1:90" s="2" customFormat="1" ht="30" customHeight="1">
      <c r="A96" s="27"/>
      <c r="B96" s="28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8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</row>
    <row r="97" spans="1:57" s="2" customFormat="1" ht="6.95" customHeight="1">
      <c r="A97" s="27"/>
      <c r="B97" s="42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28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</row>
  </sheetData>
  <mergeCells count="40">
    <mergeCell ref="X35:AB35"/>
    <mergeCell ref="AK35:AO35"/>
    <mergeCell ref="AK33:AO33"/>
    <mergeCell ref="L33:P33"/>
    <mergeCell ref="W29:AE29"/>
    <mergeCell ref="W32:AE32"/>
    <mergeCell ref="W30:AE30"/>
    <mergeCell ref="W31:AE31"/>
    <mergeCell ref="W33:AE33"/>
    <mergeCell ref="AK30:AO30"/>
    <mergeCell ref="L30:P30"/>
    <mergeCell ref="AK31:AO31"/>
    <mergeCell ref="L31:P31"/>
    <mergeCell ref="AK32:AO32"/>
    <mergeCell ref="L32:P32"/>
    <mergeCell ref="L28:P28"/>
    <mergeCell ref="W28:AE28"/>
    <mergeCell ref="AK28:AO28"/>
    <mergeCell ref="AK29:AO29"/>
    <mergeCell ref="L29:P29"/>
    <mergeCell ref="K5:AO5"/>
    <mergeCell ref="K6:AO6"/>
    <mergeCell ref="AR2:BE2"/>
    <mergeCell ref="E23:AN23"/>
    <mergeCell ref="AK26:AO26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</mergeCells>
  <hyperlinks>
    <hyperlink ref="A95" location="'13794 - Oprava strešnej k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61"/>
  <sheetViews>
    <sheetView showGridLines="0" tabSelected="1" topLeftCell="A126" workbookViewId="0">
      <selection activeCell="J81" sqref="J81:J82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ht="11.25">
      <c r="A1" s="83"/>
    </row>
    <row r="2" spans="1:46" s="1" customFormat="1" ht="36.950000000000003" customHeight="1">
      <c r="L2" s="191" t="s">
        <v>5</v>
      </c>
      <c r="M2" s="189"/>
      <c r="N2" s="189"/>
      <c r="O2" s="189"/>
      <c r="P2" s="189"/>
      <c r="Q2" s="189"/>
      <c r="R2" s="189"/>
      <c r="S2" s="189"/>
      <c r="T2" s="189"/>
      <c r="U2" s="189"/>
      <c r="V2" s="189"/>
      <c r="AT2" s="15" t="s">
        <v>4</v>
      </c>
    </row>
    <row r="3" spans="1:46" s="1" customFormat="1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70</v>
      </c>
    </row>
    <row r="4" spans="1:46" s="1" customFormat="1" ht="24.95" customHeight="1">
      <c r="B4" s="18"/>
      <c r="D4" s="19" t="s">
        <v>77</v>
      </c>
      <c r="L4" s="18"/>
      <c r="M4" s="84" t="s">
        <v>9</v>
      </c>
      <c r="AT4" s="15" t="s">
        <v>3</v>
      </c>
    </row>
    <row r="5" spans="1:46" s="1" customFormat="1" ht="6.95" customHeight="1">
      <c r="B5" s="18"/>
      <c r="L5" s="18"/>
    </row>
    <row r="6" spans="1:46" s="2" customFormat="1" ht="12" customHeight="1">
      <c r="A6" s="27"/>
      <c r="B6" s="28"/>
      <c r="C6" s="27"/>
      <c r="D6" s="24" t="s">
        <v>12</v>
      </c>
      <c r="E6" s="27"/>
      <c r="F6" s="27"/>
      <c r="G6" s="27"/>
      <c r="H6" s="27"/>
      <c r="I6" s="27"/>
      <c r="J6" s="27"/>
      <c r="K6" s="27"/>
      <c r="L6" s="3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 spans="1:46" s="2" customFormat="1" ht="16.5" customHeight="1">
      <c r="A7" s="27"/>
      <c r="B7" s="28"/>
      <c r="C7" s="27"/>
      <c r="D7" s="27"/>
      <c r="E7" s="169" t="s">
        <v>13</v>
      </c>
      <c r="F7" s="203"/>
      <c r="G7" s="203"/>
      <c r="H7" s="203"/>
      <c r="I7" s="27"/>
      <c r="J7" s="27"/>
      <c r="K7" s="27"/>
      <c r="L7" s="3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1:46" s="2" customFormat="1" ht="11.25">
      <c r="A8" s="27"/>
      <c r="B8" s="28"/>
      <c r="C8" s="27"/>
      <c r="D8" s="27"/>
      <c r="E8" s="27"/>
      <c r="F8" s="27"/>
      <c r="G8" s="27"/>
      <c r="H8" s="27"/>
      <c r="I8" s="27"/>
      <c r="J8" s="27"/>
      <c r="K8" s="27"/>
      <c r="L8" s="3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46" s="2" customFormat="1" ht="12" customHeight="1">
      <c r="A9" s="27"/>
      <c r="B9" s="28"/>
      <c r="C9" s="27"/>
      <c r="D9" s="24" t="s">
        <v>14</v>
      </c>
      <c r="E9" s="27"/>
      <c r="F9" s="22" t="s">
        <v>1</v>
      </c>
      <c r="G9" s="27"/>
      <c r="H9" s="27"/>
      <c r="I9" s="24" t="s">
        <v>15</v>
      </c>
      <c r="J9" s="22" t="s">
        <v>1</v>
      </c>
      <c r="K9" s="27"/>
      <c r="L9" s="3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 ht="12" customHeight="1">
      <c r="A10" s="27"/>
      <c r="B10" s="28"/>
      <c r="C10" s="27"/>
      <c r="D10" s="24" t="s">
        <v>16</v>
      </c>
      <c r="E10" s="27"/>
      <c r="F10" s="22" t="s">
        <v>17</v>
      </c>
      <c r="G10" s="27"/>
      <c r="H10" s="27"/>
      <c r="I10" s="24" t="s">
        <v>18</v>
      </c>
      <c r="J10" s="50">
        <v>43775</v>
      </c>
      <c r="K10" s="27"/>
      <c r="L10" s="3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10.9" customHeight="1">
      <c r="A11" s="27"/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3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t="12" customHeight="1">
      <c r="A12" s="27"/>
      <c r="B12" s="28"/>
      <c r="C12" s="27"/>
      <c r="D12" s="24" t="s">
        <v>20</v>
      </c>
      <c r="E12" s="27"/>
      <c r="F12" s="27"/>
      <c r="G12" s="27"/>
      <c r="H12" s="27"/>
      <c r="I12" s="24" t="s">
        <v>21</v>
      </c>
      <c r="J12" s="22" t="str">
        <f>IF('Rekapitulácia stavby'!AN10="","",'Rekapitulácia stavby'!AN10)</f>
        <v/>
      </c>
      <c r="K12" s="27"/>
      <c r="L12" s="3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18" customHeight="1">
      <c r="A13" s="27"/>
      <c r="B13" s="28"/>
      <c r="C13" s="27"/>
      <c r="D13" s="27"/>
      <c r="E13" s="22" t="str">
        <f>IF('Rekapitulácia stavby'!E11="","",'Rekapitulácia stavby'!E11)</f>
        <v xml:space="preserve"> </v>
      </c>
      <c r="F13" s="27"/>
      <c r="G13" s="27"/>
      <c r="H13" s="27"/>
      <c r="I13" s="24" t="s">
        <v>23</v>
      </c>
      <c r="J13" s="22" t="str">
        <f>IF('Rekapitulácia stavby'!AN11="","",'Rekapitulácia stavby'!AN11)</f>
        <v/>
      </c>
      <c r="K13" s="27"/>
      <c r="L13" s="3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6.95" customHeight="1">
      <c r="A14" s="27"/>
      <c r="B14" s="28"/>
      <c r="C14" s="27"/>
      <c r="D14" s="27"/>
      <c r="E14" s="27"/>
      <c r="F14" s="27"/>
      <c r="G14" s="27"/>
      <c r="H14" s="27"/>
      <c r="I14" s="27"/>
      <c r="J14" s="27"/>
      <c r="K14" s="27"/>
      <c r="L14" s="3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2" customHeight="1">
      <c r="A15" s="27"/>
      <c r="B15" s="28"/>
      <c r="C15" s="27"/>
      <c r="D15" s="24" t="s">
        <v>24</v>
      </c>
      <c r="E15" s="27"/>
      <c r="F15" s="27"/>
      <c r="G15" s="27"/>
      <c r="H15" s="27"/>
      <c r="I15" s="24" t="s">
        <v>21</v>
      </c>
      <c r="J15" s="22" t="str">
        <f>'Rekapitulácia stavby'!AN13</f>
        <v/>
      </c>
      <c r="K15" s="27"/>
      <c r="L15" s="3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18" customHeight="1">
      <c r="A16" s="27"/>
      <c r="B16" s="28"/>
      <c r="C16" s="27"/>
      <c r="D16" s="27"/>
      <c r="E16" s="188" t="str">
        <f>'Rekapitulácia stavby'!E14</f>
        <v xml:space="preserve"> </v>
      </c>
      <c r="F16" s="188"/>
      <c r="G16" s="188"/>
      <c r="H16" s="188"/>
      <c r="I16" s="24" t="s">
        <v>23</v>
      </c>
      <c r="J16" s="22" t="str">
        <f>'Rekapitulácia stavby'!AN14</f>
        <v/>
      </c>
      <c r="K16" s="27"/>
      <c r="L16" s="3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6.95" customHeight="1">
      <c r="A17" s="27"/>
      <c r="B17" s="28"/>
      <c r="C17" s="27"/>
      <c r="D17" s="27"/>
      <c r="E17" s="27"/>
      <c r="F17" s="27"/>
      <c r="G17" s="27"/>
      <c r="H17" s="27"/>
      <c r="I17" s="27"/>
      <c r="J17" s="27"/>
      <c r="K17" s="27"/>
      <c r="L17" s="3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12" customHeight="1">
      <c r="A18" s="27"/>
      <c r="B18" s="28"/>
      <c r="C18" s="27"/>
      <c r="D18" s="24" t="s">
        <v>25</v>
      </c>
      <c r="E18" s="27"/>
      <c r="F18" s="27"/>
      <c r="G18" s="27"/>
      <c r="H18" s="27"/>
      <c r="I18" s="24" t="s">
        <v>21</v>
      </c>
      <c r="J18" s="22" t="str">
        <f>IF('Rekapitulácia stavby'!AN16="","",'Rekapitulácia stavby'!AN16)</f>
        <v/>
      </c>
      <c r="K18" s="27"/>
      <c r="L18" s="3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18" customHeight="1">
      <c r="A19" s="27"/>
      <c r="B19" s="28"/>
      <c r="C19" s="27"/>
      <c r="D19" s="27"/>
      <c r="E19" s="22" t="str">
        <f>IF('Rekapitulácia stavby'!E17="","",'Rekapitulácia stavby'!E17)</f>
        <v xml:space="preserve"> </v>
      </c>
      <c r="F19" s="27"/>
      <c r="G19" s="27"/>
      <c r="H19" s="27"/>
      <c r="I19" s="24" t="s">
        <v>23</v>
      </c>
      <c r="J19" s="22" t="str">
        <f>IF('Rekapitulácia stavby'!AN17="","",'Rekapitulácia stavby'!AN17)</f>
        <v/>
      </c>
      <c r="K19" s="27"/>
      <c r="L19" s="3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6.95" customHeight="1">
      <c r="A20" s="27"/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3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12" customHeight="1">
      <c r="A21" s="27"/>
      <c r="B21" s="28"/>
      <c r="C21" s="27"/>
      <c r="D21" s="24" t="s">
        <v>28</v>
      </c>
      <c r="E21" s="27"/>
      <c r="F21" s="27"/>
      <c r="G21" s="27"/>
      <c r="H21" s="27"/>
      <c r="I21" s="24" t="s">
        <v>21</v>
      </c>
      <c r="J21" s="22" t="str">
        <f>IF('Rekapitulácia stavby'!AN19="","",'Rekapitulácia stavby'!AN19)</f>
        <v/>
      </c>
      <c r="K21" s="27"/>
      <c r="L21" s="3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18" customHeight="1">
      <c r="A22" s="27"/>
      <c r="B22" s="28"/>
      <c r="C22" s="27"/>
      <c r="D22" s="27"/>
      <c r="E22" s="22" t="str">
        <f>IF('Rekapitulácia stavby'!E20="","",'Rekapitulácia stavby'!E20)</f>
        <v xml:space="preserve"> </v>
      </c>
      <c r="F22" s="27"/>
      <c r="G22" s="27"/>
      <c r="H22" s="27"/>
      <c r="I22" s="24" t="s">
        <v>23</v>
      </c>
      <c r="J22" s="22" t="str">
        <f>IF('Rekapitulácia stavby'!AN20="","",'Rekapitulácia stavby'!AN20)</f>
        <v/>
      </c>
      <c r="K22" s="27"/>
      <c r="L22" s="3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6.95" customHeight="1">
      <c r="A23" s="27"/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3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12" customHeight="1">
      <c r="A24" s="27"/>
      <c r="B24" s="28"/>
      <c r="C24" s="27"/>
      <c r="D24" s="24" t="s">
        <v>29</v>
      </c>
      <c r="E24" s="27"/>
      <c r="F24" s="27"/>
      <c r="G24" s="27"/>
      <c r="H24" s="27"/>
      <c r="I24" s="27"/>
      <c r="J24" s="27"/>
      <c r="K24" s="27"/>
      <c r="L24" s="3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8" customFormat="1" ht="16.5" customHeight="1">
      <c r="A25" s="85"/>
      <c r="B25" s="86"/>
      <c r="C25" s="85"/>
      <c r="D25" s="85"/>
      <c r="E25" s="192" t="s">
        <v>1</v>
      </c>
      <c r="F25" s="192"/>
      <c r="G25" s="192"/>
      <c r="H25" s="192"/>
      <c r="I25" s="85"/>
      <c r="J25" s="85"/>
      <c r="K25" s="85"/>
      <c r="L25" s="87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</row>
    <row r="26" spans="1:31" s="2" customFormat="1" ht="6.95" customHeight="1">
      <c r="A26" s="27"/>
      <c r="B26" s="28"/>
      <c r="C26" s="27"/>
      <c r="D26" s="27"/>
      <c r="E26" s="27"/>
      <c r="F26" s="27"/>
      <c r="G26" s="27"/>
      <c r="H26" s="27"/>
      <c r="I26" s="27"/>
      <c r="J26" s="27"/>
      <c r="K26" s="27"/>
      <c r="L26" s="3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2" customFormat="1" ht="6.95" customHeight="1">
      <c r="A27" s="27"/>
      <c r="B27" s="28"/>
      <c r="C27" s="27"/>
      <c r="D27" s="61"/>
      <c r="E27" s="61"/>
      <c r="F27" s="61"/>
      <c r="G27" s="61"/>
      <c r="H27" s="61"/>
      <c r="I27" s="61"/>
      <c r="J27" s="61"/>
      <c r="K27" s="61"/>
      <c r="L27" s="3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1:31" s="2" customFormat="1" ht="25.35" customHeight="1">
      <c r="A28" s="27"/>
      <c r="B28" s="28"/>
      <c r="C28" s="27"/>
      <c r="D28" s="88" t="s">
        <v>30</v>
      </c>
      <c r="E28" s="27"/>
      <c r="F28" s="27"/>
      <c r="G28" s="27"/>
      <c r="H28" s="27"/>
      <c r="I28" s="27"/>
      <c r="J28" s="66"/>
      <c r="K28" s="27"/>
      <c r="L28" s="3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2" customFormat="1" ht="6.95" customHeight="1">
      <c r="A29" s="27"/>
      <c r="B29" s="28"/>
      <c r="C29" s="27"/>
      <c r="D29" s="61"/>
      <c r="E29" s="61"/>
      <c r="F29" s="61"/>
      <c r="G29" s="61"/>
      <c r="H29" s="61"/>
      <c r="I29" s="61"/>
      <c r="J29" s="61"/>
      <c r="K29" s="61"/>
      <c r="L29" s="3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1:31" s="2" customFormat="1" ht="14.45" customHeight="1">
      <c r="A30" s="27"/>
      <c r="B30" s="28"/>
      <c r="C30" s="27"/>
      <c r="D30" s="27"/>
      <c r="E30" s="27"/>
      <c r="F30" s="31" t="s">
        <v>32</v>
      </c>
      <c r="G30" s="27"/>
      <c r="H30" s="27"/>
      <c r="I30" s="31" t="s">
        <v>31</v>
      </c>
      <c r="J30" s="31" t="s">
        <v>33</v>
      </c>
      <c r="K30" s="27"/>
      <c r="L30" s="3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14.45" customHeight="1">
      <c r="A31" s="27"/>
      <c r="B31" s="28"/>
      <c r="C31" s="27"/>
      <c r="D31" s="89" t="s">
        <v>34</v>
      </c>
      <c r="E31" s="24" t="s">
        <v>35</v>
      </c>
      <c r="F31" s="90">
        <f>ROUND((SUM(BE119:BE160)),  2)</f>
        <v>0</v>
      </c>
      <c r="G31" s="27"/>
      <c r="H31" s="27"/>
      <c r="I31" s="91">
        <v>0.2</v>
      </c>
      <c r="J31" s="90">
        <f>ROUND(((SUM(BE119:BE160))*I31),  2)</f>
        <v>0</v>
      </c>
      <c r="K31" s="27"/>
      <c r="L31" s="3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14.45" customHeight="1">
      <c r="A32" s="27"/>
      <c r="B32" s="28"/>
      <c r="C32" s="27"/>
      <c r="D32" s="27"/>
      <c r="E32" s="24" t="s">
        <v>36</v>
      </c>
      <c r="F32" s="90"/>
      <c r="G32" s="27"/>
      <c r="H32" s="27"/>
      <c r="I32" s="91">
        <v>0.2</v>
      </c>
      <c r="J32" s="90"/>
      <c r="K32" s="27"/>
      <c r="L32" s="3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14.45" hidden="1" customHeight="1">
      <c r="A33" s="27"/>
      <c r="B33" s="28"/>
      <c r="C33" s="27"/>
      <c r="D33" s="27"/>
      <c r="E33" s="24" t="s">
        <v>37</v>
      </c>
      <c r="F33" s="90">
        <f>ROUND((SUM(BG119:BG160)),  2)</f>
        <v>0</v>
      </c>
      <c r="G33" s="27"/>
      <c r="H33" s="27"/>
      <c r="I33" s="91">
        <v>0.2</v>
      </c>
      <c r="J33" s="90">
        <f>0</f>
        <v>0</v>
      </c>
      <c r="K33" s="27"/>
      <c r="L33" s="3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5" hidden="1" customHeight="1">
      <c r="A34" s="27"/>
      <c r="B34" s="28"/>
      <c r="C34" s="27"/>
      <c r="D34" s="27"/>
      <c r="E34" s="24" t="s">
        <v>38</v>
      </c>
      <c r="F34" s="90">
        <f>ROUND((SUM(BH119:BH160)),  2)</f>
        <v>0</v>
      </c>
      <c r="G34" s="27"/>
      <c r="H34" s="27"/>
      <c r="I34" s="91">
        <v>0.2</v>
      </c>
      <c r="J34" s="90">
        <f>0</f>
        <v>0</v>
      </c>
      <c r="K34" s="27"/>
      <c r="L34" s="3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5" hidden="1" customHeight="1">
      <c r="A35" s="27"/>
      <c r="B35" s="28"/>
      <c r="C35" s="27"/>
      <c r="D35" s="27"/>
      <c r="E35" s="24" t="s">
        <v>39</v>
      </c>
      <c r="F35" s="90">
        <f>ROUND((SUM(BI119:BI160)),  2)</f>
        <v>0</v>
      </c>
      <c r="G35" s="27"/>
      <c r="H35" s="27"/>
      <c r="I35" s="91">
        <v>0</v>
      </c>
      <c r="J35" s="90">
        <f>0</f>
        <v>0</v>
      </c>
      <c r="K35" s="27"/>
      <c r="L35" s="3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6.95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3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25.35" customHeight="1">
      <c r="A37" s="27"/>
      <c r="B37" s="28"/>
      <c r="C37" s="92"/>
      <c r="D37" s="93" t="s">
        <v>40</v>
      </c>
      <c r="E37" s="55"/>
      <c r="F37" s="55"/>
      <c r="G37" s="94" t="s">
        <v>41</v>
      </c>
      <c r="H37" s="95" t="s">
        <v>42</v>
      </c>
      <c r="I37" s="55"/>
      <c r="J37" s="96">
        <f>SUM(J28:J35)</f>
        <v>0</v>
      </c>
      <c r="K37" s="97"/>
      <c r="L37" s="3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14.45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3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1" customFormat="1" ht="14.45" customHeight="1">
      <c r="B39" s="18"/>
      <c r="L39" s="18"/>
    </row>
    <row r="40" spans="1:31" s="1" customFormat="1" ht="14.45" customHeight="1">
      <c r="B40" s="18"/>
      <c r="L40" s="18"/>
    </row>
    <row r="41" spans="1:31" s="1" customFormat="1" ht="14.45" customHeight="1">
      <c r="B41" s="18"/>
      <c r="L41" s="18"/>
    </row>
    <row r="42" spans="1:31" s="1" customFormat="1" ht="14.45" customHeight="1">
      <c r="B42" s="18"/>
      <c r="L42" s="18"/>
    </row>
    <row r="43" spans="1:31" s="1" customFormat="1" ht="14.45" customHeight="1">
      <c r="B43" s="18"/>
      <c r="L43" s="18"/>
    </row>
    <row r="44" spans="1:31" s="1" customFormat="1" ht="14.45" customHeight="1">
      <c r="B44" s="18"/>
      <c r="L44" s="18"/>
    </row>
    <row r="45" spans="1:31" s="1" customFormat="1" ht="14.45" customHeight="1">
      <c r="B45" s="18"/>
      <c r="L45" s="18"/>
    </row>
    <row r="46" spans="1:31" s="1" customFormat="1" ht="14.45" customHeight="1">
      <c r="B46" s="18"/>
      <c r="L46" s="18"/>
    </row>
    <row r="47" spans="1:31" s="1" customFormat="1" ht="14.45" customHeight="1">
      <c r="B47" s="18"/>
      <c r="L47" s="18"/>
    </row>
    <row r="48" spans="1:31" s="1" customFormat="1" ht="14.45" customHeight="1">
      <c r="B48" s="18"/>
      <c r="L48" s="18"/>
    </row>
    <row r="49" spans="1:31" s="1" customFormat="1" ht="14.45" customHeight="1">
      <c r="B49" s="18"/>
      <c r="L49" s="18"/>
    </row>
    <row r="50" spans="1:31" s="2" customFormat="1" ht="14.45" customHeight="1">
      <c r="B50" s="37"/>
      <c r="D50" s="38" t="s">
        <v>43</v>
      </c>
      <c r="E50" s="39"/>
      <c r="F50" s="39"/>
      <c r="G50" s="38" t="s">
        <v>44</v>
      </c>
      <c r="H50" s="39"/>
      <c r="I50" s="39"/>
      <c r="J50" s="39"/>
      <c r="K50" s="39"/>
      <c r="L50" s="37"/>
    </row>
    <row r="51" spans="1:31" ht="11.25">
      <c r="B51" s="18"/>
      <c r="L51" s="18"/>
    </row>
    <row r="52" spans="1:31" ht="11.25">
      <c r="B52" s="18"/>
      <c r="L52" s="18"/>
    </row>
    <row r="53" spans="1:31" ht="11.25">
      <c r="B53" s="18"/>
      <c r="L53" s="18"/>
    </row>
    <row r="54" spans="1:31" ht="11.25">
      <c r="B54" s="18"/>
      <c r="L54" s="18"/>
    </row>
    <row r="55" spans="1:31" ht="11.25">
      <c r="B55" s="18"/>
      <c r="L55" s="18"/>
    </row>
    <row r="56" spans="1:31" ht="11.25">
      <c r="B56" s="18"/>
      <c r="L56" s="18"/>
    </row>
    <row r="57" spans="1:31" ht="11.25">
      <c r="B57" s="18"/>
      <c r="L57" s="18"/>
    </row>
    <row r="58" spans="1:31" ht="11.25">
      <c r="B58" s="18"/>
      <c r="L58" s="18"/>
    </row>
    <row r="59" spans="1:31" ht="11.25">
      <c r="B59" s="18"/>
      <c r="L59" s="18"/>
    </row>
    <row r="60" spans="1:31" ht="11.25">
      <c r="B60" s="18"/>
      <c r="L60" s="18"/>
    </row>
    <row r="61" spans="1:31" s="2" customFormat="1" ht="12.75">
      <c r="A61" s="27"/>
      <c r="B61" s="28"/>
      <c r="C61" s="27"/>
      <c r="D61" s="40" t="s">
        <v>45</v>
      </c>
      <c r="E61" s="30"/>
      <c r="F61" s="98" t="s">
        <v>46</v>
      </c>
      <c r="G61" s="40" t="s">
        <v>45</v>
      </c>
      <c r="H61" s="30"/>
      <c r="I61" s="30"/>
      <c r="J61" s="99" t="s">
        <v>46</v>
      </c>
      <c r="K61" s="30"/>
      <c r="L61" s="3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 ht="11.25">
      <c r="B62" s="18"/>
      <c r="L62" s="18"/>
    </row>
    <row r="63" spans="1:31" ht="11.25">
      <c r="B63" s="18"/>
      <c r="L63" s="18"/>
    </row>
    <row r="64" spans="1:31" ht="11.25">
      <c r="B64" s="18"/>
      <c r="L64" s="18"/>
    </row>
    <row r="65" spans="1:31" s="2" customFormat="1" ht="12.75">
      <c r="A65" s="27"/>
      <c r="B65" s="28"/>
      <c r="C65" s="27"/>
      <c r="D65" s="38" t="s">
        <v>47</v>
      </c>
      <c r="E65" s="41"/>
      <c r="F65" s="41"/>
      <c r="G65" s="38" t="s">
        <v>48</v>
      </c>
      <c r="H65" s="41"/>
      <c r="I65" s="41"/>
      <c r="J65" s="41"/>
      <c r="K65" s="41"/>
      <c r="L65" s="3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 ht="11.25">
      <c r="B66" s="18"/>
      <c r="L66" s="18"/>
    </row>
    <row r="67" spans="1:31" ht="11.25">
      <c r="B67" s="18"/>
      <c r="L67" s="18"/>
    </row>
    <row r="68" spans="1:31" ht="11.25">
      <c r="B68" s="18"/>
      <c r="L68" s="18"/>
    </row>
    <row r="69" spans="1:31" ht="11.25">
      <c r="B69" s="18"/>
      <c r="L69" s="18"/>
    </row>
    <row r="70" spans="1:31" ht="11.25">
      <c r="B70" s="18"/>
      <c r="L70" s="18"/>
    </row>
    <row r="71" spans="1:31" ht="11.25">
      <c r="B71" s="18"/>
      <c r="L71" s="18"/>
    </row>
    <row r="72" spans="1:31" ht="11.25">
      <c r="B72" s="18"/>
      <c r="L72" s="18"/>
    </row>
    <row r="73" spans="1:31" ht="11.25">
      <c r="B73" s="18"/>
      <c r="L73" s="18"/>
    </row>
    <row r="74" spans="1:31" ht="11.25">
      <c r="B74" s="18"/>
      <c r="L74" s="18"/>
    </row>
    <row r="75" spans="1:31" ht="11.25">
      <c r="B75" s="18"/>
      <c r="L75" s="18"/>
    </row>
    <row r="76" spans="1:31" s="2" customFormat="1" ht="12.75">
      <c r="A76" s="27"/>
      <c r="B76" s="28"/>
      <c r="C76" s="27"/>
      <c r="D76" s="40" t="s">
        <v>45</v>
      </c>
      <c r="E76" s="30"/>
      <c r="F76" s="98" t="s">
        <v>46</v>
      </c>
      <c r="G76" s="40" t="s">
        <v>45</v>
      </c>
      <c r="H76" s="30"/>
      <c r="I76" s="30"/>
      <c r="J76" s="99" t="s">
        <v>46</v>
      </c>
      <c r="K76" s="30"/>
      <c r="L76" s="3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s="2" customFormat="1" ht="14.45" customHeight="1">
      <c r="A77" s="27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81" spans="1:47" s="2" customFormat="1" ht="6.95" customHeight="1">
      <c r="A81" s="27"/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47" s="2" customFormat="1" ht="24.95" customHeight="1">
      <c r="A82" s="27"/>
      <c r="B82" s="28"/>
      <c r="C82" s="19" t="s">
        <v>78</v>
      </c>
      <c r="D82" s="27"/>
      <c r="E82" s="27"/>
      <c r="F82" s="27"/>
      <c r="G82" s="27"/>
      <c r="H82" s="27"/>
      <c r="I82" s="27"/>
      <c r="J82" s="27"/>
      <c r="K82" s="27"/>
      <c r="L82" s="3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47" s="2" customFormat="1" ht="6.95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3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47" s="2" customFormat="1" ht="12" customHeight="1">
      <c r="A84" s="27"/>
      <c r="B84" s="28"/>
      <c r="C84" s="24" t="s">
        <v>12</v>
      </c>
      <c r="D84" s="27"/>
      <c r="E84" s="27"/>
      <c r="F84" s="27"/>
      <c r="G84" s="27"/>
      <c r="H84" s="27"/>
      <c r="I84" s="27"/>
      <c r="J84" s="27"/>
      <c r="K84" s="27"/>
      <c r="L84" s="3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47" s="2" customFormat="1" ht="16.5" customHeight="1">
      <c r="A85" s="27"/>
      <c r="B85" s="28"/>
      <c r="C85" s="27"/>
      <c r="D85" s="27"/>
      <c r="E85" s="169" t="str">
        <f>E7</f>
        <v>Oprava strešnej krytiny - Športova hala</v>
      </c>
      <c r="F85" s="203"/>
      <c r="G85" s="203"/>
      <c r="H85" s="203"/>
      <c r="I85" s="27"/>
      <c r="J85" s="27"/>
      <c r="K85" s="27"/>
      <c r="L85" s="3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47" s="2" customFormat="1" ht="6.95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3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</row>
    <row r="87" spans="1:47" s="2" customFormat="1" ht="12" customHeight="1">
      <c r="A87" s="27"/>
      <c r="B87" s="28"/>
      <c r="C87" s="24" t="s">
        <v>16</v>
      </c>
      <c r="D87" s="27"/>
      <c r="E87" s="27"/>
      <c r="F87" s="22" t="str">
        <f>F10</f>
        <v xml:space="preserve">Trebišov </v>
      </c>
      <c r="G87" s="27"/>
      <c r="H87" s="27"/>
      <c r="I87" s="24" t="s">
        <v>18</v>
      </c>
      <c r="J87" s="50">
        <v>43775</v>
      </c>
      <c r="K87" s="27"/>
      <c r="L87" s="3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47" s="2" customFormat="1" ht="6.95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3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47" s="2" customFormat="1" ht="15.2" customHeight="1">
      <c r="A89" s="27"/>
      <c r="B89" s="28"/>
      <c r="C89" s="24" t="s">
        <v>20</v>
      </c>
      <c r="D89" s="27"/>
      <c r="E89" s="27"/>
      <c r="F89" s="22" t="str">
        <f>E13</f>
        <v xml:space="preserve"> </v>
      </c>
      <c r="G89" s="27"/>
      <c r="H89" s="27"/>
      <c r="I89" s="24" t="s">
        <v>25</v>
      </c>
      <c r="J89" s="25" t="str">
        <f>E19</f>
        <v xml:space="preserve"> </v>
      </c>
      <c r="K89" s="27"/>
      <c r="L89" s="3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47" s="2" customFormat="1" ht="15.2" customHeight="1">
      <c r="A90" s="27"/>
      <c r="B90" s="28"/>
      <c r="C90" s="24" t="s">
        <v>24</v>
      </c>
      <c r="D90" s="27"/>
      <c r="E90" s="27"/>
      <c r="F90" s="22" t="str">
        <f>IF(E16="","",E16)</f>
        <v xml:space="preserve"> </v>
      </c>
      <c r="G90" s="27"/>
      <c r="H90" s="27"/>
      <c r="I90" s="24" t="s">
        <v>28</v>
      </c>
      <c r="J90" s="25" t="str">
        <f>E22</f>
        <v xml:space="preserve"> </v>
      </c>
      <c r="K90" s="27"/>
      <c r="L90" s="3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47" s="2" customFormat="1" ht="10.35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3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47" s="2" customFormat="1" ht="29.25" customHeight="1">
      <c r="A92" s="27"/>
      <c r="B92" s="28"/>
      <c r="C92" s="100" t="s">
        <v>79</v>
      </c>
      <c r="D92" s="92"/>
      <c r="E92" s="92"/>
      <c r="F92" s="92"/>
      <c r="G92" s="92"/>
      <c r="H92" s="92"/>
      <c r="I92" s="92"/>
      <c r="J92" s="101" t="s">
        <v>80</v>
      </c>
      <c r="K92" s="92"/>
      <c r="L92" s="3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47" s="2" customFormat="1" ht="10.3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3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47" s="2" customFormat="1" ht="22.9" customHeight="1">
      <c r="A94" s="27"/>
      <c r="B94" s="28"/>
      <c r="C94" s="102" t="s">
        <v>81</v>
      </c>
      <c r="D94" s="27"/>
      <c r="E94" s="27"/>
      <c r="F94" s="27"/>
      <c r="G94" s="27"/>
      <c r="H94" s="27"/>
      <c r="I94" s="27"/>
      <c r="J94" s="66"/>
      <c r="K94" s="27"/>
      <c r="L94" s="3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U94" s="15" t="s">
        <v>82</v>
      </c>
    </row>
    <row r="95" spans="1:47" s="9" customFormat="1" ht="24.95" customHeight="1">
      <c r="B95" s="103"/>
      <c r="D95" s="104" t="s">
        <v>83</v>
      </c>
      <c r="E95" s="105"/>
      <c r="F95" s="105"/>
      <c r="G95" s="105"/>
      <c r="H95" s="105"/>
      <c r="I95" s="105"/>
      <c r="J95" s="106"/>
      <c r="L95" s="103"/>
    </row>
    <row r="96" spans="1:47" s="10" customFormat="1" ht="19.899999999999999" customHeight="1">
      <c r="B96" s="107"/>
      <c r="D96" s="108" t="s">
        <v>84</v>
      </c>
      <c r="E96" s="109"/>
      <c r="F96" s="109"/>
      <c r="G96" s="109"/>
      <c r="H96" s="109"/>
      <c r="I96" s="109"/>
      <c r="J96" s="110"/>
      <c r="L96" s="107"/>
    </row>
    <row r="97" spans="1:31" s="10" customFormat="1" ht="19.899999999999999" customHeight="1">
      <c r="B97" s="107"/>
      <c r="D97" s="108" t="s">
        <v>85</v>
      </c>
      <c r="E97" s="109"/>
      <c r="F97" s="109"/>
      <c r="G97" s="109"/>
      <c r="H97" s="109"/>
      <c r="I97" s="109"/>
      <c r="J97" s="110"/>
      <c r="L97" s="107"/>
    </row>
    <row r="98" spans="1:31" s="10" customFormat="1" ht="19.899999999999999" customHeight="1">
      <c r="B98" s="107"/>
      <c r="D98" s="108" t="s">
        <v>86</v>
      </c>
      <c r="E98" s="109"/>
      <c r="F98" s="109"/>
      <c r="G98" s="109"/>
      <c r="H98" s="109"/>
      <c r="I98" s="109"/>
      <c r="J98" s="110"/>
      <c r="L98" s="107"/>
    </row>
    <row r="99" spans="1:31" s="10" customFormat="1" ht="19.899999999999999" customHeight="1">
      <c r="B99" s="107"/>
      <c r="D99" s="108" t="s">
        <v>87</v>
      </c>
      <c r="E99" s="109"/>
      <c r="F99" s="109"/>
      <c r="G99" s="109"/>
      <c r="H99" s="109"/>
      <c r="I99" s="109"/>
      <c r="J99" s="110"/>
      <c r="L99" s="107"/>
    </row>
    <row r="100" spans="1:31" s="9" customFormat="1" ht="24.95" customHeight="1">
      <c r="B100" s="103"/>
      <c r="D100" s="104" t="s">
        <v>88</v>
      </c>
      <c r="E100" s="105"/>
      <c r="F100" s="105"/>
      <c r="G100" s="105"/>
      <c r="H100" s="105"/>
      <c r="I100" s="105"/>
      <c r="J100" s="106"/>
      <c r="L100" s="103"/>
    </row>
    <row r="101" spans="1:31" s="10" customFormat="1" ht="19.899999999999999" customHeight="1">
      <c r="B101" s="107"/>
      <c r="D101" s="108" t="s">
        <v>89</v>
      </c>
      <c r="E101" s="109"/>
      <c r="F101" s="109"/>
      <c r="G101" s="109"/>
      <c r="H101" s="109"/>
      <c r="I101" s="109"/>
      <c r="J101" s="110"/>
      <c r="L101" s="107"/>
    </row>
    <row r="102" spans="1:31" s="2" customFormat="1" ht="21.75" customHeight="1">
      <c r="A102" s="27"/>
      <c r="B102" s="28"/>
      <c r="C102" s="27"/>
      <c r="D102" s="27"/>
      <c r="E102" s="27"/>
      <c r="F102" s="27"/>
      <c r="G102" s="27"/>
      <c r="H102" s="27"/>
      <c r="I102" s="27"/>
      <c r="J102" s="27"/>
      <c r="K102" s="27"/>
      <c r="L102" s="3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</row>
    <row r="103" spans="1:31" s="2" customFormat="1" ht="6.95" customHeight="1">
      <c r="A103" s="27"/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3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</row>
    <row r="107" spans="1:31" s="2" customFormat="1" ht="6.95" customHeight="1">
      <c r="A107" s="27"/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3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</row>
    <row r="108" spans="1:31" s="2" customFormat="1" ht="24.95" customHeight="1">
      <c r="A108" s="27"/>
      <c r="B108" s="28"/>
      <c r="C108" s="19" t="s">
        <v>90</v>
      </c>
      <c r="D108" s="27"/>
      <c r="E108" s="27"/>
      <c r="F108" s="27"/>
      <c r="G108" s="27"/>
      <c r="H108" s="27"/>
      <c r="I108" s="27"/>
      <c r="J108" s="27"/>
      <c r="K108" s="27"/>
      <c r="L108" s="3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</row>
    <row r="109" spans="1:31" s="2" customFormat="1" ht="6.95" customHeight="1">
      <c r="A109" s="27"/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3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</row>
    <row r="110" spans="1:31" s="2" customFormat="1" ht="12" customHeight="1">
      <c r="A110" s="27"/>
      <c r="B110" s="28"/>
      <c r="C110" s="24" t="s">
        <v>12</v>
      </c>
      <c r="D110" s="27"/>
      <c r="E110" s="27"/>
      <c r="F110" s="27"/>
      <c r="G110" s="27"/>
      <c r="H110" s="27"/>
      <c r="I110" s="27"/>
      <c r="J110" s="27"/>
      <c r="K110" s="27"/>
      <c r="L110" s="3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31" s="2" customFormat="1" ht="16.5" customHeight="1">
      <c r="A111" s="27"/>
      <c r="B111" s="28"/>
      <c r="C111" s="27"/>
      <c r="D111" s="27"/>
      <c r="E111" s="169" t="str">
        <f>E7</f>
        <v>Oprava strešnej krytiny - Športova hala</v>
      </c>
      <c r="F111" s="203"/>
      <c r="G111" s="203"/>
      <c r="H111" s="203"/>
      <c r="I111" s="27"/>
      <c r="J111" s="27"/>
      <c r="K111" s="27"/>
      <c r="L111" s="3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31" s="2" customFormat="1" ht="6.95" customHeight="1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3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</row>
    <row r="113" spans="1:65" s="2" customFormat="1" ht="12" customHeight="1">
      <c r="A113" s="27"/>
      <c r="B113" s="28"/>
      <c r="C113" s="24" t="s">
        <v>16</v>
      </c>
      <c r="D113" s="27"/>
      <c r="E113" s="27"/>
      <c r="F113" s="22" t="str">
        <f>F10</f>
        <v xml:space="preserve">Trebišov </v>
      </c>
      <c r="G113" s="27"/>
      <c r="H113" s="27"/>
      <c r="I113" s="24" t="s">
        <v>18</v>
      </c>
      <c r="J113" s="50">
        <f>IF(J10="","",J10)</f>
        <v>43775</v>
      </c>
      <c r="K113" s="27"/>
      <c r="L113" s="3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</row>
    <row r="114" spans="1:65" s="2" customFormat="1" ht="6.95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3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65" s="2" customFormat="1" ht="15.2" customHeight="1">
      <c r="A115" s="27"/>
      <c r="B115" s="28"/>
      <c r="C115" s="24" t="s">
        <v>20</v>
      </c>
      <c r="D115" s="27"/>
      <c r="E115" s="27"/>
      <c r="F115" s="22" t="str">
        <f>E13</f>
        <v xml:space="preserve"> </v>
      </c>
      <c r="G115" s="27"/>
      <c r="H115" s="27"/>
      <c r="I115" s="24" t="s">
        <v>25</v>
      </c>
      <c r="J115" s="25" t="str">
        <f>E19</f>
        <v xml:space="preserve"> </v>
      </c>
      <c r="K115" s="27"/>
      <c r="L115" s="3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</row>
    <row r="116" spans="1:65" s="2" customFormat="1" ht="15.2" customHeight="1">
      <c r="A116" s="27"/>
      <c r="B116" s="28"/>
      <c r="C116" s="24" t="s">
        <v>24</v>
      </c>
      <c r="D116" s="27"/>
      <c r="E116" s="27"/>
      <c r="F116" s="22" t="str">
        <f>IF(E16="","",E16)</f>
        <v xml:space="preserve"> </v>
      </c>
      <c r="G116" s="27"/>
      <c r="H116" s="27"/>
      <c r="I116" s="24" t="s">
        <v>28</v>
      </c>
      <c r="J116" s="25" t="str">
        <f>E22</f>
        <v xml:space="preserve"> </v>
      </c>
      <c r="K116" s="27"/>
      <c r="L116" s="3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65" s="2" customFormat="1" ht="10.35" customHeight="1">
      <c r="A117" s="27"/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3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</row>
    <row r="118" spans="1:65" s="11" customFormat="1" ht="29.25" customHeight="1">
      <c r="A118" s="111"/>
      <c r="B118" s="112"/>
      <c r="C118" s="113" t="s">
        <v>91</v>
      </c>
      <c r="D118" s="114" t="s">
        <v>55</v>
      </c>
      <c r="E118" s="114" t="s">
        <v>51</v>
      </c>
      <c r="F118" s="114" t="s">
        <v>52</v>
      </c>
      <c r="G118" s="114" t="s">
        <v>92</v>
      </c>
      <c r="H118" s="114" t="s">
        <v>93</v>
      </c>
      <c r="I118" s="114" t="s">
        <v>94</v>
      </c>
      <c r="J118" s="115" t="s">
        <v>80</v>
      </c>
      <c r="K118" s="116" t="s">
        <v>95</v>
      </c>
      <c r="L118" s="117"/>
      <c r="M118" s="57" t="s">
        <v>1</v>
      </c>
      <c r="N118" s="58" t="s">
        <v>34</v>
      </c>
      <c r="O118" s="58" t="s">
        <v>96</v>
      </c>
      <c r="P118" s="58" t="s">
        <v>97</v>
      </c>
      <c r="Q118" s="58" t="s">
        <v>98</v>
      </c>
      <c r="R118" s="58" t="s">
        <v>99</v>
      </c>
      <c r="S118" s="58" t="s">
        <v>100</v>
      </c>
      <c r="T118" s="59" t="s">
        <v>101</v>
      </c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  <c r="AE118" s="111"/>
    </row>
    <row r="119" spans="1:65" s="2" customFormat="1" ht="22.9" customHeight="1">
      <c r="A119" s="27"/>
      <c r="B119" s="28"/>
      <c r="C119" s="64" t="s">
        <v>81</v>
      </c>
      <c r="D119" s="27"/>
      <c r="E119" s="27"/>
      <c r="F119" s="27"/>
      <c r="G119" s="27"/>
      <c r="H119" s="27"/>
      <c r="I119" s="27"/>
      <c r="J119" s="118"/>
      <c r="K119" s="27"/>
      <c r="L119" s="28"/>
      <c r="M119" s="60"/>
      <c r="N119" s="51"/>
      <c r="O119" s="61"/>
      <c r="P119" s="119">
        <f>P120+P155</f>
        <v>812.79196713599993</v>
      </c>
      <c r="Q119" s="61"/>
      <c r="R119" s="119">
        <f>R120+R155</f>
        <v>4.6949680699999998</v>
      </c>
      <c r="S119" s="61"/>
      <c r="T119" s="120">
        <f>T120+T155</f>
        <v>8.3518329999999992</v>
      </c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T119" s="15" t="s">
        <v>69</v>
      </c>
      <c r="AU119" s="15" t="s">
        <v>82</v>
      </c>
      <c r="BK119" s="121">
        <f>BK120+BK155</f>
        <v>0</v>
      </c>
    </row>
    <row r="120" spans="1:65" s="12" customFormat="1" ht="25.9" customHeight="1">
      <c r="B120" s="122"/>
      <c r="D120" s="123" t="s">
        <v>69</v>
      </c>
      <c r="E120" s="124" t="s">
        <v>102</v>
      </c>
      <c r="F120" s="124" t="s">
        <v>103</v>
      </c>
      <c r="J120" s="125"/>
      <c r="L120" s="122"/>
      <c r="M120" s="126"/>
      <c r="N120" s="127"/>
      <c r="O120" s="127"/>
      <c r="P120" s="128">
        <f>P121+P135+P147+P151</f>
        <v>796.63696713599995</v>
      </c>
      <c r="Q120" s="127"/>
      <c r="R120" s="128">
        <f>R121+R135+R147+R151</f>
        <v>4.6864180700000002</v>
      </c>
      <c r="S120" s="127"/>
      <c r="T120" s="129">
        <f>T121+T135+T147+T151</f>
        <v>8.3518329999999992</v>
      </c>
      <c r="AR120" s="123" t="s">
        <v>104</v>
      </c>
      <c r="AT120" s="130" t="s">
        <v>69</v>
      </c>
      <c r="AU120" s="130" t="s">
        <v>70</v>
      </c>
      <c r="AY120" s="123" t="s">
        <v>105</v>
      </c>
      <c r="BK120" s="131">
        <f>BK121+BK135+BK147+BK151</f>
        <v>0</v>
      </c>
    </row>
    <row r="121" spans="1:65" s="12" customFormat="1" ht="22.9" customHeight="1">
      <c r="B121" s="122"/>
      <c r="D121" s="123" t="s">
        <v>69</v>
      </c>
      <c r="E121" s="132" t="s">
        <v>106</v>
      </c>
      <c r="F121" s="132" t="s">
        <v>107</v>
      </c>
      <c r="J121" s="133"/>
      <c r="L121" s="122"/>
      <c r="M121" s="126"/>
      <c r="N121" s="127"/>
      <c r="O121" s="127"/>
      <c r="P121" s="128">
        <f>SUM(P122:P134)</f>
        <v>233.12262524999997</v>
      </c>
      <c r="Q121" s="127"/>
      <c r="R121" s="128">
        <f>SUM(R122:R134)</f>
        <v>2.1859799</v>
      </c>
      <c r="S121" s="127"/>
      <c r="T121" s="129">
        <f>SUM(T122:T134)</f>
        <v>0</v>
      </c>
      <c r="AR121" s="123" t="s">
        <v>104</v>
      </c>
      <c r="AT121" s="130" t="s">
        <v>69</v>
      </c>
      <c r="AU121" s="130" t="s">
        <v>75</v>
      </c>
      <c r="AY121" s="123" t="s">
        <v>105</v>
      </c>
      <c r="BK121" s="131">
        <f>SUM(BK122:BK134)</f>
        <v>0</v>
      </c>
    </row>
    <row r="122" spans="1:65" s="2" customFormat="1" ht="36" customHeight="1">
      <c r="A122" s="27"/>
      <c r="B122" s="134"/>
      <c r="C122" s="135" t="s">
        <v>75</v>
      </c>
      <c r="D122" s="135" t="s">
        <v>108</v>
      </c>
      <c r="E122" s="136" t="s">
        <v>109</v>
      </c>
      <c r="F122" s="137" t="s">
        <v>110</v>
      </c>
      <c r="G122" s="138" t="s">
        <v>111</v>
      </c>
      <c r="H122" s="139">
        <v>489.82499999999999</v>
      </c>
      <c r="I122" s="139"/>
      <c r="J122" s="139"/>
      <c r="K122" s="140"/>
      <c r="L122" s="28"/>
      <c r="M122" s="141" t="s">
        <v>1</v>
      </c>
      <c r="N122" s="142" t="s">
        <v>36</v>
      </c>
      <c r="O122" s="143">
        <v>0.24399999999999999</v>
      </c>
      <c r="P122" s="143">
        <f>O122*H122</f>
        <v>119.51729999999999</v>
      </c>
      <c r="Q122" s="143">
        <v>0</v>
      </c>
      <c r="R122" s="143">
        <f>Q122*H122</f>
        <v>0</v>
      </c>
      <c r="S122" s="143">
        <v>0</v>
      </c>
      <c r="T122" s="144">
        <f>S122*H122</f>
        <v>0</v>
      </c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R122" s="145" t="s">
        <v>112</v>
      </c>
      <c r="AT122" s="145" t="s">
        <v>108</v>
      </c>
      <c r="AU122" s="145" t="s">
        <v>104</v>
      </c>
      <c r="AY122" s="15" t="s">
        <v>105</v>
      </c>
      <c r="BE122" s="146">
        <f>IF(N122="základná",J122,0)</f>
        <v>0</v>
      </c>
      <c r="BF122" s="146">
        <f>IF(N122="znížená",J122,0)</f>
        <v>0</v>
      </c>
      <c r="BG122" s="146">
        <f>IF(N122="zákl. prenesená",J122,0)</f>
        <v>0</v>
      </c>
      <c r="BH122" s="146">
        <f>IF(N122="zníž. prenesená",J122,0)</f>
        <v>0</v>
      </c>
      <c r="BI122" s="146">
        <f>IF(N122="nulová",J122,0)</f>
        <v>0</v>
      </c>
      <c r="BJ122" s="15" t="s">
        <v>104</v>
      </c>
      <c r="BK122" s="147">
        <f>ROUND(I122*H122,3)</f>
        <v>0</v>
      </c>
      <c r="BL122" s="15" t="s">
        <v>112</v>
      </c>
      <c r="BM122" s="145" t="s">
        <v>113</v>
      </c>
    </row>
    <row r="123" spans="1:65" s="2" customFormat="1" ht="36" customHeight="1">
      <c r="A123" s="27"/>
      <c r="B123" s="134"/>
      <c r="C123" s="148" t="s">
        <v>104</v>
      </c>
      <c r="D123" s="148" t="s">
        <v>114</v>
      </c>
      <c r="E123" s="149" t="s">
        <v>115</v>
      </c>
      <c r="F123" s="150" t="s">
        <v>116</v>
      </c>
      <c r="G123" s="151" t="s">
        <v>111</v>
      </c>
      <c r="H123" s="152">
        <v>563.29899999999998</v>
      </c>
      <c r="I123" s="152"/>
      <c r="J123" s="152"/>
      <c r="K123" s="153"/>
      <c r="L123" s="154"/>
      <c r="M123" s="155" t="s">
        <v>1</v>
      </c>
      <c r="N123" s="156" t="s">
        <v>36</v>
      </c>
      <c r="O123" s="143">
        <v>0</v>
      </c>
      <c r="P123" s="143">
        <f>O123*H123</f>
        <v>0</v>
      </c>
      <c r="Q123" s="143">
        <v>2.2000000000000001E-3</v>
      </c>
      <c r="R123" s="143">
        <f>Q123*H123</f>
        <v>1.2392578000000001</v>
      </c>
      <c r="S123" s="143">
        <v>0</v>
      </c>
      <c r="T123" s="144">
        <f>S123*H123</f>
        <v>0</v>
      </c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R123" s="145" t="s">
        <v>117</v>
      </c>
      <c r="AT123" s="145" t="s">
        <v>114</v>
      </c>
      <c r="AU123" s="145" t="s">
        <v>104</v>
      </c>
      <c r="AY123" s="15" t="s">
        <v>105</v>
      </c>
      <c r="BE123" s="146">
        <f>IF(N123="základná",J123,0)</f>
        <v>0</v>
      </c>
      <c r="BF123" s="146">
        <f>IF(N123="znížená",J123,0)</f>
        <v>0</v>
      </c>
      <c r="BG123" s="146">
        <f>IF(N123="zákl. prenesená",J123,0)</f>
        <v>0</v>
      </c>
      <c r="BH123" s="146">
        <f>IF(N123="zníž. prenesená",J123,0)</f>
        <v>0</v>
      </c>
      <c r="BI123" s="146">
        <f>IF(N123="nulová",J123,0)</f>
        <v>0</v>
      </c>
      <c r="BJ123" s="15" t="s">
        <v>104</v>
      </c>
      <c r="BK123" s="147">
        <f>ROUND(I123*H123,3)</f>
        <v>0</v>
      </c>
      <c r="BL123" s="15" t="s">
        <v>112</v>
      </c>
      <c r="BM123" s="145" t="s">
        <v>118</v>
      </c>
    </row>
    <row r="124" spans="1:65" s="2" customFormat="1" ht="36" customHeight="1">
      <c r="A124" s="27"/>
      <c r="B124" s="134"/>
      <c r="C124" s="148" t="s">
        <v>119</v>
      </c>
      <c r="D124" s="148" t="s">
        <v>114</v>
      </c>
      <c r="E124" s="149" t="s">
        <v>120</v>
      </c>
      <c r="F124" s="150" t="s">
        <v>121</v>
      </c>
      <c r="G124" s="151" t="s">
        <v>122</v>
      </c>
      <c r="H124" s="152">
        <v>1959.3</v>
      </c>
      <c r="I124" s="152"/>
      <c r="J124" s="152"/>
      <c r="K124" s="153"/>
      <c r="L124" s="154"/>
      <c r="M124" s="155" t="s">
        <v>1</v>
      </c>
      <c r="N124" s="156" t="s">
        <v>36</v>
      </c>
      <c r="O124" s="143">
        <v>0</v>
      </c>
      <c r="P124" s="143">
        <f>O124*H124</f>
        <v>0</v>
      </c>
      <c r="Q124" s="143">
        <v>1.4999999999999999E-4</v>
      </c>
      <c r="R124" s="143">
        <f>Q124*H124</f>
        <v>0.29389499999999996</v>
      </c>
      <c r="S124" s="143">
        <v>0</v>
      </c>
      <c r="T124" s="144">
        <f>S124*H124</f>
        <v>0</v>
      </c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R124" s="145" t="s">
        <v>117</v>
      </c>
      <c r="AT124" s="145" t="s">
        <v>114</v>
      </c>
      <c r="AU124" s="145" t="s">
        <v>104</v>
      </c>
      <c r="AY124" s="15" t="s">
        <v>105</v>
      </c>
      <c r="BE124" s="146">
        <f>IF(N124="základná",J124,0)</f>
        <v>0</v>
      </c>
      <c r="BF124" s="146">
        <f>IF(N124="znížená",J124,0)</f>
        <v>0</v>
      </c>
      <c r="BG124" s="146">
        <f>IF(N124="zákl. prenesená",J124,0)</f>
        <v>0</v>
      </c>
      <c r="BH124" s="146">
        <f>IF(N124="zníž. prenesená",J124,0)</f>
        <v>0</v>
      </c>
      <c r="BI124" s="146">
        <f>IF(N124="nulová",J124,0)</f>
        <v>0</v>
      </c>
      <c r="BJ124" s="15" t="s">
        <v>104</v>
      </c>
      <c r="BK124" s="147">
        <f>ROUND(I124*H124,3)</f>
        <v>0</v>
      </c>
      <c r="BL124" s="15" t="s">
        <v>112</v>
      </c>
      <c r="BM124" s="145" t="s">
        <v>123</v>
      </c>
    </row>
    <row r="125" spans="1:65" s="13" customFormat="1" ht="11.25">
      <c r="B125" s="157"/>
      <c r="D125" s="158" t="s">
        <v>124</v>
      </c>
      <c r="F125" s="159" t="s">
        <v>125</v>
      </c>
      <c r="H125" s="160">
        <v>1959.3</v>
      </c>
      <c r="L125" s="157"/>
      <c r="M125" s="161"/>
      <c r="N125" s="162"/>
      <c r="O125" s="162"/>
      <c r="P125" s="162"/>
      <c r="Q125" s="162"/>
      <c r="R125" s="162"/>
      <c r="S125" s="162"/>
      <c r="T125" s="163"/>
      <c r="AT125" s="164" t="s">
        <v>124</v>
      </c>
      <c r="AU125" s="164" t="s">
        <v>104</v>
      </c>
      <c r="AV125" s="13" t="s">
        <v>104</v>
      </c>
      <c r="AW125" s="13" t="s">
        <v>3</v>
      </c>
      <c r="AX125" s="13" t="s">
        <v>75</v>
      </c>
      <c r="AY125" s="164" t="s">
        <v>105</v>
      </c>
    </row>
    <row r="126" spans="1:65" s="2" customFormat="1" ht="24" customHeight="1">
      <c r="A126" s="27"/>
      <c r="B126" s="134"/>
      <c r="C126" s="135" t="s">
        <v>126</v>
      </c>
      <c r="D126" s="135" t="s">
        <v>108</v>
      </c>
      <c r="E126" s="136" t="s">
        <v>127</v>
      </c>
      <c r="F126" s="137" t="s">
        <v>128</v>
      </c>
      <c r="G126" s="138" t="s">
        <v>129</v>
      </c>
      <c r="H126" s="139">
        <v>562.5</v>
      </c>
      <c r="I126" s="139"/>
      <c r="J126" s="139"/>
      <c r="K126" s="140"/>
      <c r="L126" s="28"/>
      <c r="M126" s="141" t="s">
        <v>1</v>
      </c>
      <c r="N126" s="142" t="s">
        <v>36</v>
      </c>
      <c r="O126" s="143">
        <v>0.17036000000000001</v>
      </c>
      <c r="P126" s="143">
        <f>O126*H126</f>
        <v>95.827500000000001</v>
      </c>
      <c r="Q126" s="143">
        <v>2.0000000000000002E-5</v>
      </c>
      <c r="R126" s="143">
        <f>Q126*H126</f>
        <v>1.1250000000000001E-2</v>
      </c>
      <c r="S126" s="143">
        <v>0</v>
      </c>
      <c r="T126" s="144">
        <f>S126*H126</f>
        <v>0</v>
      </c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R126" s="145" t="s">
        <v>112</v>
      </c>
      <c r="AT126" s="145" t="s">
        <v>108</v>
      </c>
      <c r="AU126" s="145" t="s">
        <v>104</v>
      </c>
      <c r="AY126" s="15" t="s">
        <v>105</v>
      </c>
      <c r="BE126" s="146">
        <f>IF(N126="základná",J126,0)</f>
        <v>0</v>
      </c>
      <c r="BF126" s="146">
        <f>IF(N126="znížená",J126,0)</f>
        <v>0</v>
      </c>
      <c r="BG126" s="146">
        <f>IF(N126="zákl. prenesená",J126,0)</f>
        <v>0</v>
      </c>
      <c r="BH126" s="146">
        <f>IF(N126="zníž. prenesená",J126,0)</f>
        <v>0</v>
      </c>
      <c r="BI126" s="146">
        <f>IF(N126="nulová",J126,0)</f>
        <v>0</v>
      </c>
      <c r="BJ126" s="15" t="s">
        <v>104</v>
      </c>
      <c r="BK126" s="147">
        <f>ROUND(I126*H126,3)</f>
        <v>0</v>
      </c>
      <c r="BL126" s="15" t="s">
        <v>112</v>
      </c>
      <c r="BM126" s="145" t="s">
        <v>130</v>
      </c>
    </row>
    <row r="127" spans="1:65" s="2" customFormat="1" ht="24" customHeight="1">
      <c r="A127" s="27"/>
      <c r="B127" s="134"/>
      <c r="C127" s="148" t="s">
        <v>131</v>
      </c>
      <c r="D127" s="148" t="s">
        <v>114</v>
      </c>
      <c r="E127" s="149" t="s">
        <v>132</v>
      </c>
      <c r="F127" s="150" t="s">
        <v>133</v>
      </c>
      <c r="G127" s="151" t="s">
        <v>129</v>
      </c>
      <c r="H127" s="152">
        <v>590.625</v>
      </c>
      <c r="I127" s="152"/>
      <c r="J127" s="152"/>
      <c r="K127" s="153"/>
      <c r="L127" s="154"/>
      <c r="M127" s="155" t="s">
        <v>1</v>
      </c>
      <c r="N127" s="156" t="s">
        <v>36</v>
      </c>
      <c r="O127" s="143">
        <v>0</v>
      </c>
      <c r="P127" s="143">
        <f>O127*H127</f>
        <v>0</v>
      </c>
      <c r="Q127" s="143">
        <v>6.9999999999999999E-4</v>
      </c>
      <c r="R127" s="143">
        <f>Q127*H127</f>
        <v>0.41343750000000001</v>
      </c>
      <c r="S127" s="143">
        <v>0</v>
      </c>
      <c r="T127" s="144">
        <f>S127*H127</f>
        <v>0</v>
      </c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R127" s="145" t="s">
        <v>117</v>
      </c>
      <c r="AT127" s="145" t="s">
        <v>114</v>
      </c>
      <c r="AU127" s="145" t="s">
        <v>104</v>
      </c>
      <c r="AY127" s="15" t="s">
        <v>105</v>
      </c>
      <c r="BE127" s="146">
        <f>IF(N127="základná",J127,0)</f>
        <v>0</v>
      </c>
      <c r="BF127" s="146">
        <f>IF(N127="znížená",J127,0)</f>
        <v>0</v>
      </c>
      <c r="BG127" s="146">
        <f>IF(N127="zákl. prenesená",J127,0)</f>
        <v>0</v>
      </c>
      <c r="BH127" s="146">
        <f>IF(N127="zníž. prenesená",J127,0)</f>
        <v>0</v>
      </c>
      <c r="BI127" s="146">
        <f>IF(N127="nulová",J127,0)</f>
        <v>0</v>
      </c>
      <c r="BJ127" s="15" t="s">
        <v>104</v>
      </c>
      <c r="BK127" s="147">
        <f>ROUND(I127*H127,3)</f>
        <v>0</v>
      </c>
      <c r="BL127" s="15" t="s">
        <v>112</v>
      </c>
      <c r="BM127" s="145" t="s">
        <v>134</v>
      </c>
    </row>
    <row r="128" spans="1:65" s="13" customFormat="1" ht="11.25">
      <c r="B128" s="157"/>
      <c r="D128" s="158" t="s">
        <v>124</v>
      </c>
      <c r="F128" s="159" t="s">
        <v>135</v>
      </c>
      <c r="H128" s="160">
        <v>590.625</v>
      </c>
      <c r="L128" s="157"/>
      <c r="M128" s="161"/>
      <c r="N128" s="162"/>
      <c r="O128" s="162"/>
      <c r="P128" s="162"/>
      <c r="Q128" s="162"/>
      <c r="R128" s="162"/>
      <c r="S128" s="162"/>
      <c r="T128" s="163"/>
      <c r="AT128" s="164" t="s">
        <v>124</v>
      </c>
      <c r="AU128" s="164" t="s">
        <v>104</v>
      </c>
      <c r="AV128" s="13" t="s">
        <v>104</v>
      </c>
      <c r="AW128" s="13" t="s">
        <v>3</v>
      </c>
      <c r="AX128" s="13" t="s">
        <v>75</v>
      </c>
      <c r="AY128" s="164" t="s">
        <v>105</v>
      </c>
    </row>
    <row r="129" spans="1:65" s="2" customFormat="1" ht="16.5" customHeight="1">
      <c r="A129" s="27"/>
      <c r="B129" s="134"/>
      <c r="C129" s="135" t="s">
        <v>136</v>
      </c>
      <c r="D129" s="135" t="s">
        <v>108</v>
      </c>
      <c r="E129" s="136" t="s">
        <v>137</v>
      </c>
      <c r="F129" s="137" t="s">
        <v>138</v>
      </c>
      <c r="G129" s="138" t="s">
        <v>122</v>
      </c>
      <c r="H129" s="139">
        <v>2</v>
      </c>
      <c r="I129" s="139"/>
      <c r="J129" s="139"/>
      <c r="K129" s="140"/>
      <c r="L129" s="28"/>
      <c r="M129" s="141" t="s">
        <v>1</v>
      </c>
      <c r="N129" s="142" t="s">
        <v>36</v>
      </c>
      <c r="O129" s="143">
        <v>0.23862</v>
      </c>
      <c r="P129" s="143">
        <f>O129*H129</f>
        <v>0.47724</v>
      </c>
      <c r="Q129" s="143">
        <v>6.9999999999999994E-5</v>
      </c>
      <c r="R129" s="143">
        <f>Q129*H129</f>
        <v>1.3999999999999999E-4</v>
      </c>
      <c r="S129" s="143">
        <v>0</v>
      </c>
      <c r="T129" s="144">
        <f>S129*H129</f>
        <v>0</v>
      </c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R129" s="145" t="s">
        <v>112</v>
      </c>
      <c r="AT129" s="145" t="s">
        <v>108</v>
      </c>
      <c r="AU129" s="145" t="s">
        <v>104</v>
      </c>
      <c r="AY129" s="15" t="s">
        <v>105</v>
      </c>
      <c r="BE129" s="146">
        <f>IF(N129="základná",J129,0)</f>
        <v>0</v>
      </c>
      <c r="BF129" s="146">
        <f>IF(N129="znížená",J129,0)</f>
        <v>0</v>
      </c>
      <c r="BG129" s="146">
        <f>IF(N129="zákl. prenesená",J129,0)</f>
        <v>0</v>
      </c>
      <c r="BH129" s="146">
        <f>IF(N129="zníž. prenesená",J129,0)</f>
        <v>0</v>
      </c>
      <c r="BI129" s="146">
        <f>IF(N129="nulová",J129,0)</f>
        <v>0</v>
      </c>
      <c r="BJ129" s="15" t="s">
        <v>104</v>
      </c>
      <c r="BK129" s="147">
        <f>ROUND(I129*H129,3)</f>
        <v>0</v>
      </c>
      <c r="BL129" s="15" t="s">
        <v>112</v>
      </c>
      <c r="BM129" s="145" t="s">
        <v>139</v>
      </c>
    </row>
    <row r="130" spans="1:65" s="2" customFormat="1" ht="24" customHeight="1">
      <c r="A130" s="27"/>
      <c r="B130" s="134"/>
      <c r="C130" s="148" t="s">
        <v>140</v>
      </c>
      <c r="D130" s="148" t="s">
        <v>114</v>
      </c>
      <c r="E130" s="149" t="s">
        <v>141</v>
      </c>
      <c r="F130" s="150" t="s">
        <v>142</v>
      </c>
      <c r="G130" s="151" t="s">
        <v>122</v>
      </c>
      <c r="H130" s="152">
        <v>2</v>
      </c>
      <c r="I130" s="152"/>
      <c r="J130" s="152"/>
      <c r="K130" s="153"/>
      <c r="L130" s="154"/>
      <c r="M130" s="155" t="s">
        <v>1</v>
      </c>
      <c r="N130" s="156" t="s">
        <v>36</v>
      </c>
      <c r="O130" s="143">
        <v>0</v>
      </c>
      <c r="P130" s="143">
        <f>O130*H130</f>
        <v>0</v>
      </c>
      <c r="Q130" s="143">
        <v>1.34E-3</v>
      </c>
      <c r="R130" s="143">
        <f>Q130*H130</f>
        <v>2.6800000000000001E-3</v>
      </c>
      <c r="S130" s="143">
        <v>0</v>
      </c>
      <c r="T130" s="144">
        <f>S130*H130</f>
        <v>0</v>
      </c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R130" s="145" t="s">
        <v>117</v>
      </c>
      <c r="AT130" s="145" t="s">
        <v>114</v>
      </c>
      <c r="AU130" s="145" t="s">
        <v>104</v>
      </c>
      <c r="AY130" s="15" t="s">
        <v>105</v>
      </c>
      <c r="BE130" s="146">
        <f>IF(N130="základná",J130,0)</f>
        <v>0</v>
      </c>
      <c r="BF130" s="146">
        <f>IF(N130="znížená",J130,0)</f>
        <v>0</v>
      </c>
      <c r="BG130" s="146">
        <f>IF(N130="zákl. prenesená",J130,0)</f>
        <v>0</v>
      </c>
      <c r="BH130" s="146">
        <f>IF(N130="zníž. prenesená",J130,0)</f>
        <v>0</v>
      </c>
      <c r="BI130" s="146">
        <f>IF(N130="nulová",J130,0)</f>
        <v>0</v>
      </c>
      <c r="BJ130" s="15" t="s">
        <v>104</v>
      </c>
      <c r="BK130" s="147">
        <f>ROUND(I130*H130,3)</f>
        <v>0</v>
      </c>
      <c r="BL130" s="15" t="s">
        <v>112</v>
      </c>
      <c r="BM130" s="145" t="s">
        <v>143</v>
      </c>
    </row>
    <row r="131" spans="1:65" s="2" customFormat="1" ht="24" customHeight="1">
      <c r="A131" s="27"/>
      <c r="B131" s="134"/>
      <c r="C131" s="135" t="s">
        <v>144</v>
      </c>
      <c r="D131" s="135" t="s">
        <v>108</v>
      </c>
      <c r="E131" s="136" t="s">
        <v>145</v>
      </c>
      <c r="F131" s="137" t="s">
        <v>146</v>
      </c>
      <c r="G131" s="138" t="s">
        <v>111</v>
      </c>
      <c r="H131" s="139">
        <v>489.82499999999999</v>
      </c>
      <c r="I131" s="139"/>
      <c r="J131" s="139"/>
      <c r="K131" s="140"/>
      <c r="L131" s="28"/>
      <c r="M131" s="141" t="s">
        <v>1</v>
      </c>
      <c r="N131" s="142" t="s">
        <v>36</v>
      </c>
      <c r="O131" s="143">
        <v>2.8049999999999999E-2</v>
      </c>
      <c r="P131" s="143">
        <f>O131*H131</f>
        <v>13.739591249999998</v>
      </c>
      <c r="Q131" s="143">
        <v>0</v>
      </c>
      <c r="R131" s="143">
        <f>Q131*H131</f>
        <v>0</v>
      </c>
      <c r="S131" s="143">
        <v>0</v>
      </c>
      <c r="T131" s="144">
        <f>S131*H131</f>
        <v>0</v>
      </c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R131" s="145" t="s">
        <v>112</v>
      </c>
      <c r="AT131" s="145" t="s">
        <v>108</v>
      </c>
      <c r="AU131" s="145" t="s">
        <v>104</v>
      </c>
      <c r="AY131" s="15" t="s">
        <v>105</v>
      </c>
      <c r="BE131" s="146">
        <f>IF(N131="základná",J131,0)</f>
        <v>0</v>
      </c>
      <c r="BF131" s="146">
        <f>IF(N131="znížená",J131,0)</f>
        <v>0</v>
      </c>
      <c r="BG131" s="146">
        <f>IF(N131="zákl. prenesená",J131,0)</f>
        <v>0</v>
      </c>
      <c r="BH131" s="146">
        <f>IF(N131="zníž. prenesená",J131,0)</f>
        <v>0</v>
      </c>
      <c r="BI131" s="146">
        <f>IF(N131="nulová",J131,0)</f>
        <v>0</v>
      </c>
      <c r="BJ131" s="15" t="s">
        <v>104</v>
      </c>
      <c r="BK131" s="147">
        <f>ROUND(I131*H131,3)</f>
        <v>0</v>
      </c>
      <c r="BL131" s="15" t="s">
        <v>112</v>
      </c>
      <c r="BM131" s="145" t="s">
        <v>147</v>
      </c>
    </row>
    <row r="132" spans="1:65" s="2" customFormat="1" ht="36" customHeight="1">
      <c r="A132" s="27"/>
      <c r="B132" s="134"/>
      <c r="C132" s="148" t="s">
        <v>148</v>
      </c>
      <c r="D132" s="148" t="s">
        <v>114</v>
      </c>
      <c r="E132" s="149" t="s">
        <v>149</v>
      </c>
      <c r="F132" s="150" t="s">
        <v>150</v>
      </c>
      <c r="G132" s="151" t="s">
        <v>111</v>
      </c>
      <c r="H132" s="152">
        <v>563.29899999999998</v>
      </c>
      <c r="I132" s="152"/>
      <c r="J132" s="152"/>
      <c r="K132" s="153"/>
      <c r="L132" s="154"/>
      <c r="M132" s="155" t="s">
        <v>1</v>
      </c>
      <c r="N132" s="156" t="s">
        <v>36</v>
      </c>
      <c r="O132" s="143">
        <v>0</v>
      </c>
      <c r="P132" s="143">
        <f>O132*H132</f>
        <v>0</v>
      </c>
      <c r="Q132" s="143">
        <v>4.0000000000000002E-4</v>
      </c>
      <c r="R132" s="143">
        <f>Q132*H132</f>
        <v>0.22531960000000001</v>
      </c>
      <c r="S132" s="143">
        <v>0</v>
      </c>
      <c r="T132" s="144">
        <f>S132*H132</f>
        <v>0</v>
      </c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R132" s="145" t="s">
        <v>117</v>
      </c>
      <c r="AT132" s="145" t="s">
        <v>114</v>
      </c>
      <c r="AU132" s="145" t="s">
        <v>104</v>
      </c>
      <c r="AY132" s="15" t="s">
        <v>105</v>
      </c>
      <c r="BE132" s="146">
        <f>IF(N132="základná",J132,0)</f>
        <v>0</v>
      </c>
      <c r="BF132" s="146">
        <f>IF(N132="znížená",J132,0)</f>
        <v>0</v>
      </c>
      <c r="BG132" s="146">
        <f>IF(N132="zákl. prenesená",J132,0)</f>
        <v>0</v>
      </c>
      <c r="BH132" s="146">
        <f>IF(N132="zníž. prenesená",J132,0)</f>
        <v>0</v>
      </c>
      <c r="BI132" s="146">
        <f>IF(N132="nulová",J132,0)</f>
        <v>0</v>
      </c>
      <c r="BJ132" s="15" t="s">
        <v>104</v>
      </c>
      <c r="BK132" s="147">
        <f>ROUND(I132*H132,3)</f>
        <v>0</v>
      </c>
      <c r="BL132" s="15" t="s">
        <v>112</v>
      </c>
      <c r="BM132" s="145" t="s">
        <v>151</v>
      </c>
    </row>
    <row r="133" spans="1:65" s="13" customFormat="1" ht="11.25">
      <c r="B133" s="157"/>
      <c r="D133" s="158" t="s">
        <v>124</v>
      </c>
      <c r="F133" s="159" t="s">
        <v>152</v>
      </c>
      <c r="H133" s="160">
        <v>563.29899999999998</v>
      </c>
      <c r="L133" s="157"/>
      <c r="M133" s="161"/>
      <c r="N133" s="162"/>
      <c r="O133" s="162"/>
      <c r="P133" s="162"/>
      <c r="Q133" s="162"/>
      <c r="R133" s="162"/>
      <c r="S133" s="162"/>
      <c r="T133" s="163"/>
      <c r="AT133" s="164" t="s">
        <v>124</v>
      </c>
      <c r="AU133" s="164" t="s">
        <v>104</v>
      </c>
      <c r="AV133" s="13" t="s">
        <v>104</v>
      </c>
      <c r="AW133" s="13" t="s">
        <v>3</v>
      </c>
      <c r="AX133" s="13" t="s">
        <v>75</v>
      </c>
      <c r="AY133" s="164" t="s">
        <v>105</v>
      </c>
    </row>
    <row r="134" spans="1:65" s="2" customFormat="1" ht="24" customHeight="1">
      <c r="A134" s="27"/>
      <c r="B134" s="134"/>
      <c r="C134" s="135" t="s">
        <v>153</v>
      </c>
      <c r="D134" s="135" t="s">
        <v>108</v>
      </c>
      <c r="E134" s="136" t="s">
        <v>154</v>
      </c>
      <c r="F134" s="137" t="s">
        <v>155</v>
      </c>
      <c r="G134" s="138" t="s">
        <v>156</v>
      </c>
      <c r="H134" s="139">
        <v>2.1859999999999999</v>
      </c>
      <c r="I134" s="139"/>
      <c r="J134" s="139"/>
      <c r="K134" s="140"/>
      <c r="L134" s="28"/>
      <c r="M134" s="141" t="s">
        <v>1</v>
      </c>
      <c r="N134" s="142" t="s">
        <v>36</v>
      </c>
      <c r="O134" s="143">
        <v>1.629</v>
      </c>
      <c r="P134" s="143">
        <f>O134*H134</f>
        <v>3.560994</v>
      </c>
      <c r="Q134" s="143">
        <v>0</v>
      </c>
      <c r="R134" s="143">
        <f>Q134*H134</f>
        <v>0</v>
      </c>
      <c r="S134" s="143">
        <v>0</v>
      </c>
      <c r="T134" s="144">
        <f>S134*H134</f>
        <v>0</v>
      </c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R134" s="145" t="s">
        <v>112</v>
      </c>
      <c r="AT134" s="145" t="s">
        <v>108</v>
      </c>
      <c r="AU134" s="145" t="s">
        <v>104</v>
      </c>
      <c r="AY134" s="15" t="s">
        <v>105</v>
      </c>
      <c r="BE134" s="146">
        <f>IF(N134="základná",J134,0)</f>
        <v>0</v>
      </c>
      <c r="BF134" s="146">
        <f>IF(N134="znížená",J134,0)</f>
        <v>0</v>
      </c>
      <c r="BG134" s="146">
        <f>IF(N134="zákl. prenesená",J134,0)</f>
        <v>0</v>
      </c>
      <c r="BH134" s="146">
        <f>IF(N134="zníž. prenesená",J134,0)</f>
        <v>0</v>
      </c>
      <c r="BI134" s="146">
        <f>IF(N134="nulová",J134,0)</f>
        <v>0</v>
      </c>
      <c r="BJ134" s="15" t="s">
        <v>104</v>
      </c>
      <c r="BK134" s="147">
        <f>ROUND(I134*H134,3)</f>
        <v>0</v>
      </c>
      <c r="BL134" s="15" t="s">
        <v>112</v>
      </c>
      <c r="BM134" s="145" t="s">
        <v>157</v>
      </c>
    </row>
    <row r="135" spans="1:65" s="12" customFormat="1" ht="22.9" customHeight="1">
      <c r="B135" s="122"/>
      <c r="D135" s="123" t="s">
        <v>69</v>
      </c>
      <c r="E135" s="132" t="s">
        <v>158</v>
      </c>
      <c r="F135" s="132" t="s">
        <v>159</v>
      </c>
      <c r="J135" s="133"/>
      <c r="L135" s="122"/>
      <c r="M135" s="126"/>
      <c r="N135" s="127"/>
      <c r="O135" s="127"/>
      <c r="P135" s="128">
        <f>SUM(P136:P146)</f>
        <v>56.139550885999988</v>
      </c>
      <c r="Q135" s="127"/>
      <c r="R135" s="128">
        <f>SUM(R136:R146)</f>
        <v>1.81471217</v>
      </c>
      <c r="S135" s="127"/>
      <c r="T135" s="129">
        <f>SUM(T136:T146)</f>
        <v>0</v>
      </c>
      <c r="AR135" s="123" t="s">
        <v>104</v>
      </c>
      <c r="AT135" s="130" t="s">
        <v>69</v>
      </c>
      <c r="AU135" s="130" t="s">
        <v>75</v>
      </c>
      <c r="AY135" s="123" t="s">
        <v>105</v>
      </c>
      <c r="BK135" s="131">
        <f>SUM(BK136:BK146)</f>
        <v>0</v>
      </c>
    </row>
    <row r="136" spans="1:65" s="2" customFormat="1" ht="24" customHeight="1">
      <c r="A136" s="27"/>
      <c r="B136" s="134"/>
      <c r="C136" s="135" t="s">
        <v>160</v>
      </c>
      <c r="D136" s="135" t="s">
        <v>108</v>
      </c>
      <c r="E136" s="136" t="s">
        <v>161</v>
      </c>
      <c r="F136" s="137" t="s">
        <v>162</v>
      </c>
      <c r="G136" s="138" t="s">
        <v>111</v>
      </c>
      <c r="H136" s="139">
        <v>363.08499999999998</v>
      </c>
      <c r="I136" s="139"/>
      <c r="J136" s="139"/>
      <c r="K136" s="140"/>
      <c r="L136" s="28"/>
      <c r="M136" s="141" t="s">
        <v>1</v>
      </c>
      <c r="N136" s="142" t="s">
        <v>36</v>
      </c>
      <c r="O136" s="143">
        <v>9.9111599999999994E-2</v>
      </c>
      <c r="P136" s="143">
        <f>O136*H136</f>
        <v>35.985935285999993</v>
      </c>
      <c r="Q136" s="143">
        <v>0</v>
      </c>
      <c r="R136" s="143">
        <f>Q136*H136</f>
        <v>0</v>
      </c>
      <c r="S136" s="143">
        <v>0</v>
      </c>
      <c r="T136" s="144">
        <f>S136*H136</f>
        <v>0</v>
      </c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R136" s="145" t="s">
        <v>112</v>
      </c>
      <c r="AT136" s="145" t="s">
        <v>108</v>
      </c>
      <c r="AU136" s="145" t="s">
        <v>104</v>
      </c>
      <c r="AY136" s="15" t="s">
        <v>105</v>
      </c>
      <c r="BE136" s="146">
        <f>IF(N136="základná",J136,0)</f>
        <v>0</v>
      </c>
      <c r="BF136" s="146">
        <f>IF(N136="znížená",J136,0)</f>
        <v>0</v>
      </c>
      <c r="BG136" s="146">
        <f>IF(N136="zákl. prenesená",J136,0)</f>
        <v>0</v>
      </c>
      <c r="BH136" s="146">
        <f>IF(N136="zníž. prenesená",J136,0)</f>
        <v>0</v>
      </c>
      <c r="BI136" s="146">
        <f>IF(N136="nulová",J136,0)</f>
        <v>0</v>
      </c>
      <c r="BJ136" s="15" t="s">
        <v>104</v>
      </c>
      <c r="BK136" s="147">
        <f>ROUND(I136*H136,3)</f>
        <v>0</v>
      </c>
      <c r="BL136" s="15" t="s">
        <v>112</v>
      </c>
      <c r="BM136" s="145" t="s">
        <v>163</v>
      </c>
    </row>
    <row r="137" spans="1:65" s="2" customFormat="1" ht="16.5" customHeight="1">
      <c r="A137" s="27"/>
      <c r="B137" s="134"/>
      <c r="C137" s="148" t="s">
        <v>164</v>
      </c>
      <c r="D137" s="148" t="s">
        <v>114</v>
      </c>
      <c r="E137" s="149" t="s">
        <v>165</v>
      </c>
      <c r="F137" s="150" t="s">
        <v>166</v>
      </c>
      <c r="G137" s="151" t="s">
        <v>111</v>
      </c>
      <c r="H137" s="152">
        <v>370.34699999999998</v>
      </c>
      <c r="I137" s="152"/>
      <c r="J137" s="152"/>
      <c r="K137" s="153"/>
      <c r="L137" s="154"/>
      <c r="M137" s="155" t="s">
        <v>1</v>
      </c>
      <c r="N137" s="156" t="s">
        <v>36</v>
      </c>
      <c r="O137" s="143">
        <v>0</v>
      </c>
      <c r="P137" s="143">
        <f>O137*H137</f>
        <v>0</v>
      </c>
      <c r="Q137" s="143">
        <v>2.1199999999999999E-3</v>
      </c>
      <c r="R137" s="143">
        <f>Q137*H137</f>
        <v>0.78513563999999991</v>
      </c>
      <c r="S137" s="143">
        <v>0</v>
      </c>
      <c r="T137" s="144">
        <f>S137*H137</f>
        <v>0</v>
      </c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R137" s="145" t="s">
        <v>117</v>
      </c>
      <c r="AT137" s="145" t="s">
        <v>114</v>
      </c>
      <c r="AU137" s="145" t="s">
        <v>104</v>
      </c>
      <c r="AY137" s="15" t="s">
        <v>105</v>
      </c>
      <c r="BE137" s="146">
        <f>IF(N137="základná",J137,0)</f>
        <v>0</v>
      </c>
      <c r="BF137" s="146">
        <f>IF(N137="znížená",J137,0)</f>
        <v>0</v>
      </c>
      <c r="BG137" s="146">
        <f>IF(N137="zákl. prenesená",J137,0)</f>
        <v>0</v>
      </c>
      <c r="BH137" s="146">
        <f>IF(N137="zníž. prenesená",J137,0)</f>
        <v>0</v>
      </c>
      <c r="BI137" s="146">
        <f>IF(N137="nulová",J137,0)</f>
        <v>0</v>
      </c>
      <c r="BJ137" s="15" t="s">
        <v>104</v>
      </c>
      <c r="BK137" s="147">
        <f>ROUND(I137*H137,3)</f>
        <v>0</v>
      </c>
      <c r="BL137" s="15" t="s">
        <v>112</v>
      </c>
      <c r="BM137" s="145" t="s">
        <v>167</v>
      </c>
    </row>
    <row r="138" spans="1:65" s="13" customFormat="1" ht="11.25">
      <c r="B138" s="157"/>
      <c r="D138" s="158" t="s">
        <v>124</v>
      </c>
      <c r="F138" s="159" t="s">
        <v>168</v>
      </c>
      <c r="H138" s="160">
        <v>370.34699999999998</v>
      </c>
      <c r="L138" s="157"/>
      <c r="M138" s="161"/>
      <c r="N138" s="162"/>
      <c r="O138" s="162"/>
      <c r="P138" s="162"/>
      <c r="Q138" s="162"/>
      <c r="R138" s="162"/>
      <c r="S138" s="162"/>
      <c r="T138" s="163"/>
      <c r="AT138" s="164" t="s">
        <v>124</v>
      </c>
      <c r="AU138" s="164" t="s">
        <v>104</v>
      </c>
      <c r="AV138" s="13" t="s">
        <v>104</v>
      </c>
      <c r="AW138" s="13" t="s">
        <v>3</v>
      </c>
      <c r="AX138" s="13" t="s">
        <v>75</v>
      </c>
      <c r="AY138" s="164" t="s">
        <v>105</v>
      </c>
    </row>
    <row r="139" spans="1:65" s="2" customFormat="1" ht="16.5" customHeight="1">
      <c r="A139" s="27"/>
      <c r="B139" s="134"/>
      <c r="C139" s="148" t="s">
        <v>169</v>
      </c>
      <c r="D139" s="148" t="s">
        <v>114</v>
      </c>
      <c r="E139" s="149" t="s">
        <v>170</v>
      </c>
      <c r="F139" s="150" t="s">
        <v>171</v>
      </c>
      <c r="G139" s="151" t="s">
        <v>111</v>
      </c>
      <c r="H139" s="152">
        <v>370.34699999999998</v>
      </c>
      <c r="I139" s="152"/>
      <c r="J139" s="152"/>
      <c r="K139" s="153"/>
      <c r="L139" s="154"/>
      <c r="M139" s="155" t="s">
        <v>1</v>
      </c>
      <c r="N139" s="156" t="s">
        <v>36</v>
      </c>
      <c r="O139" s="143">
        <v>0</v>
      </c>
      <c r="P139" s="143">
        <f>O139*H139</f>
        <v>0</v>
      </c>
      <c r="Q139" s="143">
        <v>1.5900000000000001E-3</v>
      </c>
      <c r="R139" s="143">
        <f>Q139*H139</f>
        <v>0.58885173000000002</v>
      </c>
      <c r="S139" s="143">
        <v>0</v>
      </c>
      <c r="T139" s="144">
        <f>S139*H139</f>
        <v>0</v>
      </c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R139" s="145" t="s">
        <v>117</v>
      </c>
      <c r="AT139" s="145" t="s">
        <v>114</v>
      </c>
      <c r="AU139" s="145" t="s">
        <v>104</v>
      </c>
      <c r="AY139" s="15" t="s">
        <v>105</v>
      </c>
      <c r="BE139" s="146">
        <f>IF(N139="základná",J139,0)</f>
        <v>0</v>
      </c>
      <c r="BF139" s="146">
        <f>IF(N139="znížená",J139,0)</f>
        <v>0</v>
      </c>
      <c r="BG139" s="146">
        <f>IF(N139="zákl. prenesená",J139,0)</f>
        <v>0</v>
      </c>
      <c r="BH139" s="146">
        <f>IF(N139="zníž. prenesená",J139,0)</f>
        <v>0</v>
      </c>
      <c r="BI139" s="146">
        <f>IF(N139="nulová",J139,0)</f>
        <v>0</v>
      </c>
      <c r="BJ139" s="15" t="s">
        <v>104</v>
      </c>
      <c r="BK139" s="147">
        <f>ROUND(I139*H139,3)</f>
        <v>0</v>
      </c>
      <c r="BL139" s="15" t="s">
        <v>112</v>
      </c>
      <c r="BM139" s="145" t="s">
        <v>172</v>
      </c>
    </row>
    <row r="140" spans="1:65" s="13" customFormat="1" ht="11.25">
      <c r="B140" s="157"/>
      <c r="D140" s="158" t="s">
        <v>124</v>
      </c>
      <c r="F140" s="159" t="s">
        <v>168</v>
      </c>
      <c r="H140" s="160">
        <v>370.34699999999998</v>
      </c>
      <c r="L140" s="157"/>
      <c r="M140" s="161"/>
      <c r="N140" s="162"/>
      <c r="O140" s="162"/>
      <c r="P140" s="162"/>
      <c r="Q140" s="162"/>
      <c r="R140" s="162"/>
      <c r="S140" s="162"/>
      <c r="T140" s="163"/>
      <c r="AT140" s="164" t="s">
        <v>124</v>
      </c>
      <c r="AU140" s="164" t="s">
        <v>104</v>
      </c>
      <c r="AV140" s="13" t="s">
        <v>104</v>
      </c>
      <c r="AW140" s="13" t="s">
        <v>3</v>
      </c>
      <c r="AX140" s="13" t="s">
        <v>75</v>
      </c>
      <c r="AY140" s="164" t="s">
        <v>105</v>
      </c>
    </row>
    <row r="141" spans="1:65" s="2" customFormat="1" ht="24" customHeight="1">
      <c r="A141" s="27"/>
      <c r="B141" s="134"/>
      <c r="C141" s="135" t="s">
        <v>173</v>
      </c>
      <c r="D141" s="135" t="s">
        <v>108</v>
      </c>
      <c r="E141" s="136" t="s">
        <v>174</v>
      </c>
      <c r="F141" s="137" t="s">
        <v>175</v>
      </c>
      <c r="G141" s="138" t="s">
        <v>111</v>
      </c>
      <c r="H141" s="139">
        <v>70.2</v>
      </c>
      <c r="I141" s="139"/>
      <c r="J141" s="139"/>
      <c r="K141" s="140"/>
      <c r="L141" s="28"/>
      <c r="M141" s="141" t="s">
        <v>1</v>
      </c>
      <c r="N141" s="142" t="s">
        <v>36</v>
      </c>
      <c r="O141" s="143">
        <v>0.23125299999999999</v>
      </c>
      <c r="P141" s="143">
        <f>O141*H141</f>
        <v>16.2339606</v>
      </c>
      <c r="Q141" s="143">
        <v>5.0000000000000001E-3</v>
      </c>
      <c r="R141" s="143">
        <f>Q141*H141</f>
        <v>0.35100000000000003</v>
      </c>
      <c r="S141" s="143">
        <v>0</v>
      </c>
      <c r="T141" s="144">
        <f>S141*H141</f>
        <v>0</v>
      </c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R141" s="145" t="s">
        <v>112</v>
      </c>
      <c r="AT141" s="145" t="s">
        <v>108</v>
      </c>
      <c r="AU141" s="145" t="s">
        <v>104</v>
      </c>
      <c r="AY141" s="15" t="s">
        <v>105</v>
      </c>
      <c r="BE141" s="146">
        <f>IF(N141="základná",J141,0)</f>
        <v>0</v>
      </c>
      <c r="BF141" s="146">
        <f>IF(N141="znížená",J141,0)</f>
        <v>0</v>
      </c>
      <c r="BG141" s="146">
        <f>IF(N141="zákl. prenesená",J141,0)</f>
        <v>0</v>
      </c>
      <c r="BH141" s="146">
        <f>IF(N141="zníž. prenesená",J141,0)</f>
        <v>0</v>
      </c>
      <c r="BI141" s="146">
        <f>IF(N141="nulová",J141,0)</f>
        <v>0</v>
      </c>
      <c r="BJ141" s="15" t="s">
        <v>104</v>
      </c>
      <c r="BK141" s="147">
        <f>ROUND(I141*H141,3)</f>
        <v>0</v>
      </c>
      <c r="BL141" s="15" t="s">
        <v>112</v>
      </c>
      <c r="BM141" s="145" t="s">
        <v>176</v>
      </c>
    </row>
    <row r="142" spans="1:65" s="2" customFormat="1" ht="24" customHeight="1">
      <c r="A142" s="27"/>
      <c r="B142" s="134"/>
      <c r="C142" s="148" t="s">
        <v>177</v>
      </c>
      <c r="D142" s="148" t="s">
        <v>114</v>
      </c>
      <c r="E142" s="149" t="s">
        <v>178</v>
      </c>
      <c r="F142" s="150" t="s">
        <v>179</v>
      </c>
      <c r="G142" s="151" t="s">
        <v>111</v>
      </c>
      <c r="H142" s="152">
        <v>71.603999999999999</v>
      </c>
      <c r="I142" s="152"/>
      <c r="J142" s="152"/>
      <c r="K142" s="153"/>
      <c r="L142" s="154"/>
      <c r="M142" s="155" t="s">
        <v>1</v>
      </c>
      <c r="N142" s="156" t="s">
        <v>36</v>
      </c>
      <c r="O142" s="143">
        <v>0</v>
      </c>
      <c r="P142" s="143">
        <f>O142*H142</f>
        <v>0</v>
      </c>
      <c r="Q142" s="143">
        <v>1.1999999999999999E-3</v>
      </c>
      <c r="R142" s="143">
        <f>Q142*H142</f>
        <v>8.5924799999999996E-2</v>
      </c>
      <c r="S142" s="143">
        <v>0</v>
      </c>
      <c r="T142" s="144">
        <f>S142*H142</f>
        <v>0</v>
      </c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R142" s="145" t="s">
        <v>117</v>
      </c>
      <c r="AT142" s="145" t="s">
        <v>114</v>
      </c>
      <c r="AU142" s="145" t="s">
        <v>104</v>
      </c>
      <c r="AY142" s="15" t="s">
        <v>105</v>
      </c>
      <c r="BE142" s="146">
        <f>IF(N142="základná",J142,0)</f>
        <v>0</v>
      </c>
      <c r="BF142" s="146">
        <f>IF(N142="znížená",J142,0)</f>
        <v>0</v>
      </c>
      <c r="BG142" s="146">
        <f>IF(N142="zákl. prenesená",J142,0)</f>
        <v>0</v>
      </c>
      <c r="BH142" s="146">
        <f>IF(N142="zníž. prenesená",J142,0)</f>
        <v>0</v>
      </c>
      <c r="BI142" s="146">
        <f>IF(N142="nulová",J142,0)</f>
        <v>0</v>
      </c>
      <c r="BJ142" s="15" t="s">
        <v>104</v>
      </c>
      <c r="BK142" s="147">
        <f>ROUND(I142*H142,3)</f>
        <v>0</v>
      </c>
      <c r="BL142" s="15" t="s">
        <v>112</v>
      </c>
      <c r="BM142" s="145" t="s">
        <v>180</v>
      </c>
    </row>
    <row r="143" spans="1:65" s="13" customFormat="1" ht="11.25">
      <c r="B143" s="157"/>
      <c r="D143" s="158" t="s">
        <v>124</v>
      </c>
      <c r="F143" s="159" t="s">
        <v>181</v>
      </c>
      <c r="H143" s="160">
        <v>71.603999999999999</v>
      </c>
      <c r="L143" s="157"/>
      <c r="M143" s="161"/>
      <c r="N143" s="162"/>
      <c r="O143" s="162"/>
      <c r="P143" s="162"/>
      <c r="Q143" s="162"/>
      <c r="R143" s="162"/>
      <c r="S143" s="162"/>
      <c r="T143" s="163"/>
      <c r="AT143" s="164" t="s">
        <v>124</v>
      </c>
      <c r="AU143" s="164" t="s">
        <v>104</v>
      </c>
      <c r="AV143" s="13" t="s">
        <v>104</v>
      </c>
      <c r="AW143" s="13" t="s">
        <v>3</v>
      </c>
      <c r="AX143" s="13" t="s">
        <v>75</v>
      </c>
      <c r="AY143" s="164" t="s">
        <v>105</v>
      </c>
    </row>
    <row r="144" spans="1:65" s="2" customFormat="1" ht="24" customHeight="1">
      <c r="A144" s="27"/>
      <c r="B144" s="134"/>
      <c r="C144" s="135" t="s">
        <v>112</v>
      </c>
      <c r="D144" s="135" t="s">
        <v>108</v>
      </c>
      <c r="E144" s="136" t="s">
        <v>182</v>
      </c>
      <c r="F144" s="137" t="s">
        <v>183</v>
      </c>
      <c r="G144" s="138" t="s">
        <v>122</v>
      </c>
      <c r="H144" s="139">
        <v>10</v>
      </c>
      <c r="I144" s="139"/>
      <c r="J144" s="139"/>
      <c r="K144" s="140"/>
      <c r="L144" s="28"/>
      <c r="M144" s="141" t="s">
        <v>1</v>
      </c>
      <c r="N144" s="142" t="s">
        <v>36</v>
      </c>
      <c r="O144" s="143">
        <v>5.1290000000000002E-2</v>
      </c>
      <c r="P144" s="143">
        <f>O144*H144</f>
        <v>0.51290000000000002</v>
      </c>
      <c r="Q144" s="143">
        <v>0</v>
      </c>
      <c r="R144" s="143">
        <f>Q144*H144</f>
        <v>0</v>
      </c>
      <c r="S144" s="143">
        <v>0</v>
      </c>
      <c r="T144" s="144">
        <f>S144*H144</f>
        <v>0</v>
      </c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R144" s="145" t="s">
        <v>112</v>
      </c>
      <c r="AT144" s="145" t="s">
        <v>108</v>
      </c>
      <c r="AU144" s="145" t="s">
        <v>104</v>
      </c>
      <c r="AY144" s="15" t="s">
        <v>105</v>
      </c>
      <c r="BE144" s="146">
        <f>IF(N144="základná",J144,0)</f>
        <v>0</v>
      </c>
      <c r="BF144" s="146">
        <f>IF(N144="znížená",J144,0)</f>
        <v>0</v>
      </c>
      <c r="BG144" s="146">
        <f>IF(N144="zákl. prenesená",J144,0)</f>
        <v>0</v>
      </c>
      <c r="BH144" s="146">
        <f>IF(N144="zníž. prenesená",J144,0)</f>
        <v>0</v>
      </c>
      <c r="BI144" s="146">
        <f>IF(N144="nulová",J144,0)</f>
        <v>0</v>
      </c>
      <c r="BJ144" s="15" t="s">
        <v>104</v>
      </c>
      <c r="BK144" s="147">
        <f>ROUND(I144*H144,3)</f>
        <v>0</v>
      </c>
      <c r="BL144" s="15" t="s">
        <v>112</v>
      </c>
      <c r="BM144" s="145" t="s">
        <v>184</v>
      </c>
    </row>
    <row r="145" spans="1:65" s="2" customFormat="1" ht="24" customHeight="1">
      <c r="A145" s="27"/>
      <c r="B145" s="134"/>
      <c r="C145" s="148" t="s">
        <v>185</v>
      </c>
      <c r="D145" s="148" t="s">
        <v>114</v>
      </c>
      <c r="E145" s="149" t="s">
        <v>186</v>
      </c>
      <c r="F145" s="150" t="s">
        <v>187</v>
      </c>
      <c r="G145" s="151" t="s">
        <v>122</v>
      </c>
      <c r="H145" s="152">
        <v>10</v>
      </c>
      <c r="I145" s="152"/>
      <c r="J145" s="152"/>
      <c r="K145" s="153"/>
      <c r="L145" s="154"/>
      <c r="M145" s="155" t="s">
        <v>1</v>
      </c>
      <c r="N145" s="156" t="s">
        <v>36</v>
      </c>
      <c r="O145" s="143">
        <v>0</v>
      </c>
      <c r="P145" s="143">
        <f>O145*H145</f>
        <v>0</v>
      </c>
      <c r="Q145" s="143">
        <v>3.8000000000000002E-4</v>
      </c>
      <c r="R145" s="143">
        <f>Q145*H145</f>
        <v>3.8000000000000004E-3</v>
      </c>
      <c r="S145" s="143">
        <v>0</v>
      </c>
      <c r="T145" s="144">
        <f>S145*H145</f>
        <v>0</v>
      </c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R145" s="145" t="s">
        <v>117</v>
      </c>
      <c r="AT145" s="145" t="s">
        <v>114</v>
      </c>
      <c r="AU145" s="145" t="s">
        <v>104</v>
      </c>
      <c r="AY145" s="15" t="s">
        <v>105</v>
      </c>
      <c r="BE145" s="146">
        <f>IF(N145="základná",J145,0)</f>
        <v>0</v>
      </c>
      <c r="BF145" s="146">
        <f>IF(N145="znížená",J145,0)</f>
        <v>0</v>
      </c>
      <c r="BG145" s="146">
        <f>IF(N145="zákl. prenesená",J145,0)</f>
        <v>0</v>
      </c>
      <c r="BH145" s="146">
        <f>IF(N145="zníž. prenesená",J145,0)</f>
        <v>0</v>
      </c>
      <c r="BI145" s="146">
        <f>IF(N145="nulová",J145,0)</f>
        <v>0</v>
      </c>
      <c r="BJ145" s="15" t="s">
        <v>104</v>
      </c>
      <c r="BK145" s="147">
        <f>ROUND(I145*H145,3)</f>
        <v>0</v>
      </c>
      <c r="BL145" s="15" t="s">
        <v>112</v>
      </c>
      <c r="BM145" s="145" t="s">
        <v>188</v>
      </c>
    </row>
    <row r="146" spans="1:65" s="2" customFormat="1" ht="24" customHeight="1">
      <c r="A146" s="27"/>
      <c r="B146" s="134"/>
      <c r="C146" s="135" t="s">
        <v>189</v>
      </c>
      <c r="D146" s="135" t="s">
        <v>108</v>
      </c>
      <c r="E146" s="136" t="s">
        <v>190</v>
      </c>
      <c r="F146" s="137" t="s">
        <v>191</v>
      </c>
      <c r="G146" s="138" t="s">
        <v>156</v>
      </c>
      <c r="H146" s="139">
        <v>1.8149999999999999</v>
      </c>
      <c r="I146" s="139"/>
      <c r="J146" s="139"/>
      <c r="K146" s="140"/>
      <c r="L146" s="28"/>
      <c r="M146" s="141" t="s">
        <v>1</v>
      </c>
      <c r="N146" s="142" t="s">
        <v>36</v>
      </c>
      <c r="O146" s="143">
        <v>1.877</v>
      </c>
      <c r="P146" s="143">
        <f>O146*H146</f>
        <v>3.406755</v>
      </c>
      <c r="Q146" s="143">
        <v>0</v>
      </c>
      <c r="R146" s="143">
        <f>Q146*H146</f>
        <v>0</v>
      </c>
      <c r="S146" s="143">
        <v>0</v>
      </c>
      <c r="T146" s="144">
        <f>S146*H146</f>
        <v>0</v>
      </c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R146" s="145" t="s">
        <v>112</v>
      </c>
      <c r="AT146" s="145" t="s">
        <v>108</v>
      </c>
      <c r="AU146" s="145" t="s">
        <v>104</v>
      </c>
      <c r="AY146" s="15" t="s">
        <v>105</v>
      </c>
      <c r="BE146" s="146">
        <f>IF(N146="základná",J146,0)</f>
        <v>0</v>
      </c>
      <c r="BF146" s="146">
        <f>IF(N146="znížená",J146,0)</f>
        <v>0</v>
      </c>
      <c r="BG146" s="146">
        <f>IF(N146="zákl. prenesená",J146,0)</f>
        <v>0</v>
      </c>
      <c r="BH146" s="146">
        <f>IF(N146="zníž. prenesená",J146,0)</f>
        <v>0</v>
      </c>
      <c r="BI146" s="146">
        <f>IF(N146="nulová",J146,0)</f>
        <v>0</v>
      </c>
      <c r="BJ146" s="15" t="s">
        <v>104</v>
      </c>
      <c r="BK146" s="147">
        <f>ROUND(I146*H146,3)</f>
        <v>0</v>
      </c>
      <c r="BL146" s="15" t="s">
        <v>112</v>
      </c>
      <c r="BM146" s="145" t="s">
        <v>192</v>
      </c>
    </row>
    <row r="147" spans="1:65" s="12" customFormat="1" ht="22.9" customHeight="1">
      <c r="B147" s="122"/>
      <c r="D147" s="123" t="s">
        <v>69</v>
      </c>
      <c r="E147" s="132" t="s">
        <v>193</v>
      </c>
      <c r="F147" s="132" t="s">
        <v>194</v>
      </c>
      <c r="J147" s="133"/>
      <c r="L147" s="122"/>
      <c r="M147" s="126"/>
      <c r="N147" s="127"/>
      <c r="O147" s="127"/>
      <c r="P147" s="128">
        <f>SUM(P148:P150)</f>
        <v>48.901321000000003</v>
      </c>
      <c r="Q147" s="127"/>
      <c r="R147" s="128">
        <f>SUM(R148:R150)</f>
        <v>0.29377599999999998</v>
      </c>
      <c r="S147" s="127"/>
      <c r="T147" s="129">
        <f>SUM(T148:T150)</f>
        <v>0.161833</v>
      </c>
      <c r="AR147" s="123" t="s">
        <v>104</v>
      </c>
      <c r="AT147" s="130" t="s">
        <v>69</v>
      </c>
      <c r="AU147" s="130" t="s">
        <v>75</v>
      </c>
      <c r="AY147" s="123" t="s">
        <v>105</v>
      </c>
      <c r="BK147" s="131">
        <f>SUM(BK148:BK150)</f>
        <v>0</v>
      </c>
    </row>
    <row r="148" spans="1:65" s="2" customFormat="1" ht="16.5" customHeight="1">
      <c r="A148" s="27"/>
      <c r="B148" s="134"/>
      <c r="C148" s="135" t="s">
        <v>195</v>
      </c>
      <c r="D148" s="135" t="s">
        <v>108</v>
      </c>
      <c r="E148" s="136" t="s">
        <v>196</v>
      </c>
      <c r="F148" s="137" t="s">
        <v>197</v>
      </c>
      <c r="G148" s="138" t="s">
        <v>129</v>
      </c>
      <c r="H148" s="139">
        <v>42.7</v>
      </c>
      <c r="I148" s="139"/>
      <c r="J148" s="139"/>
      <c r="K148" s="140"/>
      <c r="L148" s="28"/>
      <c r="M148" s="141" t="s">
        <v>1</v>
      </c>
      <c r="N148" s="142" t="s">
        <v>36</v>
      </c>
      <c r="O148" s="143">
        <v>0.1009</v>
      </c>
      <c r="P148" s="143">
        <f>O148*H148</f>
        <v>4.3084300000000004</v>
      </c>
      <c r="Q148" s="143">
        <v>4.0000000000000002E-4</v>
      </c>
      <c r="R148" s="143">
        <f>Q148*H148</f>
        <v>1.7080000000000001E-2</v>
      </c>
      <c r="S148" s="143">
        <v>0</v>
      </c>
      <c r="T148" s="144">
        <f>S148*H148</f>
        <v>0</v>
      </c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R148" s="145" t="s">
        <v>112</v>
      </c>
      <c r="AT148" s="145" t="s">
        <v>108</v>
      </c>
      <c r="AU148" s="145" t="s">
        <v>104</v>
      </c>
      <c r="AY148" s="15" t="s">
        <v>105</v>
      </c>
      <c r="BE148" s="146">
        <f>IF(N148="základná",J148,0)</f>
        <v>0</v>
      </c>
      <c r="BF148" s="146">
        <f>IF(N148="znížená",J148,0)</f>
        <v>0</v>
      </c>
      <c r="BG148" s="146">
        <f>IF(N148="zákl. prenesená",J148,0)</f>
        <v>0</v>
      </c>
      <c r="BH148" s="146">
        <f>IF(N148="zníž. prenesená",J148,0)</f>
        <v>0</v>
      </c>
      <c r="BI148" s="146">
        <f>IF(N148="nulová",J148,0)</f>
        <v>0</v>
      </c>
      <c r="BJ148" s="15" t="s">
        <v>104</v>
      </c>
      <c r="BK148" s="147">
        <f>ROUND(I148*H148,3)</f>
        <v>0</v>
      </c>
      <c r="BL148" s="15" t="s">
        <v>112</v>
      </c>
      <c r="BM148" s="145" t="s">
        <v>198</v>
      </c>
    </row>
    <row r="149" spans="1:65" s="2" customFormat="1" ht="24" customHeight="1">
      <c r="A149" s="27"/>
      <c r="B149" s="134"/>
      <c r="C149" s="135" t="s">
        <v>7</v>
      </c>
      <c r="D149" s="135" t="s">
        <v>108</v>
      </c>
      <c r="E149" s="136" t="s">
        <v>199</v>
      </c>
      <c r="F149" s="137" t="s">
        <v>200</v>
      </c>
      <c r="G149" s="138" t="s">
        <v>129</v>
      </c>
      <c r="H149" s="139">
        <v>42.7</v>
      </c>
      <c r="I149" s="139"/>
      <c r="J149" s="139"/>
      <c r="K149" s="140"/>
      <c r="L149" s="28"/>
      <c r="M149" s="141" t="s">
        <v>1</v>
      </c>
      <c r="N149" s="142" t="s">
        <v>36</v>
      </c>
      <c r="O149" s="143">
        <v>7.4999999999999997E-2</v>
      </c>
      <c r="P149" s="143">
        <f>O149*H149</f>
        <v>3.2025000000000001</v>
      </c>
      <c r="Q149" s="143">
        <v>0</v>
      </c>
      <c r="R149" s="143">
        <f>Q149*H149</f>
        <v>0</v>
      </c>
      <c r="S149" s="143">
        <v>3.79E-3</v>
      </c>
      <c r="T149" s="144">
        <f>S149*H149</f>
        <v>0.161833</v>
      </c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R149" s="145" t="s">
        <v>112</v>
      </c>
      <c r="AT149" s="145" t="s">
        <v>108</v>
      </c>
      <c r="AU149" s="145" t="s">
        <v>104</v>
      </c>
      <c r="AY149" s="15" t="s">
        <v>105</v>
      </c>
      <c r="BE149" s="146">
        <f>IF(N149="základná",J149,0)</f>
        <v>0</v>
      </c>
      <c r="BF149" s="146">
        <f>IF(N149="znížená",J149,0)</f>
        <v>0</v>
      </c>
      <c r="BG149" s="146">
        <f>IF(N149="zákl. prenesená",J149,0)</f>
        <v>0</v>
      </c>
      <c r="BH149" s="146">
        <f>IF(N149="zníž. prenesená",J149,0)</f>
        <v>0</v>
      </c>
      <c r="BI149" s="146">
        <f>IF(N149="nulová",J149,0)</f>
        <v>0</v>
      </c>
      <c r="BJ149" s="15" t="s">
        <v>104</v>
      </c>
      <c r="BK149" s="147">
        <f>ROUND(I149*H149,3)</f>
        <v>0</v>
      </c>
      <c r="BL149" s="15" t="s">
        <v>112</v>
      </c>
      <c r="BM149" s="145" t="s">
        <v>201</v>
      </c>
    </row>
    <row r="150" spans="1:65" s="2" customFormat="1" ht="24" customHeight="1">
      <c r="A150" s="27"/>
      <c r="B150" s="134"/>
      <c r="C150" s="135" t="s">
        <v>202</v>
      </c>
      <c r="D150" s="135" t="s">
        <v>108</v>
      </c>
      <c r="E150" s="136" t="s">
        <v>203</v>
      </c>
      <c r="F150" s="137" t="s">
        <v>204</v>
      </c>
      <c r="G150" s="138" t="s">
        <v>129</v>
      </c>
      <c r="H150" s="139">
        <v>42.7</v>
      </c>
      <c r="I150" s="139"/>
      <c r="J150" s="139"/>
      <c r="K150" s="140"/>
      <c r="L150" s="28"/>
      <c r="M150" s="141" t="s">
        <v>1</v>
      </c>
      <c r="N150" s="142" t="s">
        <v>36</v>
      </c>
      <c r="O150" s="143">
        <v>0.96933000000000002</v>
      </c>
      <c r="P150" s="143">
        <f>O150*H150</f>
        <v>41.390391000000001</v>
      </c>
      <c r="Q150" s="143">
        <v>6.4799999999999996E-3</v>
      </c>
      <c r="R150" s="143">
        <f>Q150*H150</f>
        <v>0.276696</v>
      </c>
      <c r="S150" s="143">
        <v>0</v>
      </c>
      <c r="T150" s="144">
        <f>S150*H150</f>
        <v>0</v>
      </c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R150" s="145" t="s">
        <v>112</v>
      </c>
      <c r="AT150" s="145" t="s">
        <v>108</v>
      </c>
      <c r="AU150" s="145" t="s">
        <v>104</v>
      </c>
      <c r="AY150" s="15" t="s">
        <v>105</v>
      </c>
      <c r="BE150" s="146">
        <f>IF(N150="základná",J150,0)</f>
        <v>0</v>
      </c>
      <c r="BF150" s="146">
        <f>IF(N150="znížená",J150,0)</f>
        <v>0</v>
      </c>
      <c r="BG150" s="146">
        <f>IF(N150="zákl. prenesená",J150,0)</f>
        <v>0</v>
      </c>
      <c r="BH150" s="146">
        <f>IF(N150="zníž. prenesená",J150,0)</f>
        <v>0</v>
      </c>
      <c r="BI150" s="146">
        <f>IF(N150="nulová",J150,0)</f>
        <v>0</v>
      </c>
      <c r="BJ150" s="15" t="s">
        <v>104</v>
      </c>
      <c r="BK150" s="147">
        <f>ROUND(I150*H150,3)</f>
        <v>0</v>
      </c>
      <c r="BL150" s="15" t="s">
        <v>112</v>
      </c>
      <c r="BM150" s="145" t="s">
        <v>205</v>
      </c>
    </row>
    <row r="151" spans="1:65" s="12" customFormat="1" ht="22.9" customHeight="1">
      <c r="B151" s="122"/>
      <c r="D151" s="123" t="s">
        <v>69</v>
      </c>
      <c r="E151" s="132" t="s">
        <v>206</v>
      </c>
      <c r="F151" s="132" t="s">
        <v>207</v>
      </c>
      <c r="J151" s="133"/>
      <c r="L151" s="122"/>
      <c r="M151" s="126"/>
      <c r="N151" s="127"/>
      <c r="O151" s="127"/>
      <c r="P151" s="128">
        <f>SUM(P152:P154)</f>
        <v>458.47347000000002</v>
      </c>
      <c r="Q151" s="127"/>
      <c r="R151" s="128">
        <f>SUM(R152:R154)</f>
        <v>0.39195000000000002</v>
      </c>
      <c r="S151" s="127"/>
      <c r="T151" s="129">
        <f>SUM(T152:T154)</f>
        <v>8.19</v>
      </c>
      <c r="AR151" s="123" t="s">
        <v>104</v>
      </c>
      <c r="AT151" s="130" t="s">
        <v>69</v>
      </c>
      <c r="AU151" s="130" t="s">
        <v>75</v>
      </c>
      <c r="AY151" s="123" t="s">
        <v>105</v>
      </c>
      <c r="BK151" s="131">
        <f>SUM(BK152:BK154)</f>
        <v>0</v>
      </c>
    </row>
    <row r="152" spans="1:65" s="2" customFormat="1" ht="24" customHeight="1">
      <c r="A152" s="27"/>
      <c r="B152" s="134"/>
      <c r="C152" s="135" t="s">
        <v>208</v>
      </c>
      <c r="D152" s="135" t="s">
        <v>108</v>
      </c>
      <c r="E152" s="136" t="s">
        <v>209</v>
      </c>
      <c r="F152" s="137" t="s">
        <v>210</v>
      </c>
      <c r="G152" s="138" t="s">
        <v>122</v>
      </c>
      <c r="H152" s="139">
        <v>39</v>
      </c>
      <c r="I152" s="139"/>
      <c r="J152" s="139"/>
      <c r="K152" s="140"/>
      <c r="L152" s="28"/>
      <c r="M152" s="141" t="s">
        <v>1</v>
      </c>
      <c r="N152" s="142" t="s">
        <v>36</v>
      </c>
      <c r="O152" s="143">
        <v>11.308730000000001</v>
      </c>
      <c r="P152" s="143">
        <f>O152*H152</f>
        <v>441.04047000000003</v>
      </c>
      <c r="Q152" s="143">
        <v>5.0000000000000002E-5</v>
      </c>
      <c r="R152" s="143">
        <f>Q152*H152</f>
        <v>1.9500000000000001E-3</v>
      </c>
      <c r="S152" s="143">
        <v>0</v>
      </c>
      <c r="T152" s="144">
        <f>S152*H152</f>
        <v>0</v>
      </c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R152" s="145" t="s">
        <v>112</v>
      </c>
      <c r="AT152" s="145" t="s">
        <v>108</v>
      </c>
      <c r="AU152" s="145" t="s">
        <v>104</v>
      </c>
      <c r="AY152" s="15" t="s">
        <v>105</v>
      </c>
      <c r="BE152" s="146">
        <f>IF(N152="základná",J152,0)</f>
        <v>0</v>
      </c>
      <c r="BF152" s="146">
        <f>IF(N152="znížená",J152,0)</f>
        <v>0</v>
      </c>
      <c r="BG152" s="146">
        <f>IF(N152="zákl. prenesená",J152,0)</f>
        <v>0</v>
      </c>
      <c r="BH152" s="146">
        <f>IF(N152="zníž. prenesená",J152,0)</f>
        <v>0</v>
      </c>
      <c r="BI152" s="146">
        <f>IF(N152="nulová",J152,0)</f>
        <v>0</v>
      </c>
      <c r="BJ152" s="15" t="s">
        <v>104</v>
      </c>
      <c r="BK152" s="147">
        <f>ROUND(I152*H152,3)</f>
        <v>0</v>
      </c>
      <c r="BL152" s="15" t="s">
        <v>112</v>
      </c>
      <c r="BM152" s="145" t="s">
        <v>211</v>
      </c>
    </row>
    <row r="153" spans="1:65" s="2" customFormat="1" ht="36" customHeight="1">
      <c r="A153" s="27"/>
      <c r="B153" s="134"/>
      <c r="C153" s="148" t="s">
        <v>212</v>
      </c>
      <c r="D153" s="148" t="s">
        <v>114</v>
      </c>
      <c r="E153" s="149" t="s">
        <v>213</v>
      </c>
      <c r="F153" s="150" t="s">
        <v>214</v>
      </c>
      <c r="G153" s="151" t="s">
        <v>122</v>
      </c>
      <c r="H153" s="152">
        <v>39</v>
      </c>
      <c r="I153" s="152"/>
      <c r="J153" s="152"/>
      <c r="K153" s="153"/>
      <c r="L153" s="154"/>
      <c r="M153" s="155" t="s">
        <v>1</v>
      </c>
      <c r="N153" s="156" t="s">
        <v>36</v>
      </c>
      <c r="O153" s="143">
        <v>0</v>
      </c>
      <c r="P153" s="143">
        <f>O153*H153</f>
        <v>0</v>
      </c>
      <c r="Q153" s="143">
        <v>0.01</v>
      </c>
      <c r="R153" s="143">
        <f>Q153*H153</f>
        <v>0.39</v>
      </c>
      <c r="S153" s="143">
        <v>0</v>
      </c>
      <c r="T153" s="144">
        <f>S153*H153</f>
        <v>0</v>
      </c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R153" s="145" t="s">
        <v>117</v>
      </c>
      <c r="AT153" s="145" t="s">
        <v>114</v>
      </c>
      <c r="AU153" s="145" t="s">
        <v>104</v>
      </c>
      <c r="AY153" s="15" t="s">
        <v>105</v>
      </c>
      <c r="BE153" s="146">
        <f>IF(N153="základná",J153,0)</f>
        <v>0</v>
      </c>
      <c r="BF153" s="146">
        <f>IF(N153="znížená",J153,0)</f>
        <v>0</v>
      </c>
      <c r="BG153" s="146">
        <f>IF(N153="zákl. prenesená",J153,0)</f>
        <v>0</v>
      </c>
      <c r="BH153" s="146">
        <f>IF(N153="zníž. prenesená",J153,0)</f>
        <v>0</v>
      </c>
      <c r="BI153" s="146">
        <f>IF(N153="nulová",J153,0)</f>
        <v>0</v>
      </c>
      <c r="BJ153" s="15" t="s">
        <v>104</v>
      </c>
      <c r="BK153" s="147">
        <f>ROUND(I153*H153,3)</f>
        <v>0</v>
      </c>
      <c r="BL153" s="15" t="s">
        <v>112</v>
      </c>
      <c r="BM153" s="145" t="s">
        <v>215</v>
      </c>
    </row>
    <row r="154" spans="1:65" s="2" customFormat="1" ht="24" customHeight="1">
      <c r="A154" s="27"/>
      <c r="B154" s="134"/>
      <c r="C154" s="135" t="s">
        <v>216</v>
      </c>
      <c r="D154" s="135" t="s">
        <v>108</v>
      </c>
      <c r="E154" s="136" t="s">
        <v>217</v>
      </c>
      <c r="F154" s="137" t="s">
        <v>218</v>
      </c>
      <c r="G154" s="138" t="s">
        <v>111</v>
      </c>
      <c r="H154" s="139">
        <v>39</v>
      </c>
      <c r="I154" s="139"/>
      <c r="J154" s="139"/>
      <c r="K154" s="140"/>
      <c r="L154" s="28"/>
      <c r="M154" s="141" t="s">
        <v>1</v>
      </c>
      <c r="N154" s="142" t="s">
        <v>36</v>
      </c>
      <c r="O154" s="143">
        <v>0.44700000000000001</v>
      </c>
      <c r="P154" s="143">
        <f>O154*H154</f>
        <v>17.433</v>
      </c>
      <c r="Q154" s="143">
        <v>0</v>
      </c>
      <c r="R154" s="143">
        <f>Q154*H154</f>
        <v>0</v>
      </c>
      <c r="S154" s="143">
        <v>0.21</v>
      </c>
      <c r="T154" s="144">
        <f>S154*H154</f>
        <v>8.19</v>
      </c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R154" s="145" t="s">
        <v>112</v>
      </c>
      <c r="AT154" s="145" t="s">
        <v>108</v>
      </c>
      <c r="AU154" s="145" t="s">
        <v>104</v>
      </c>
      <c r="AY154" s="15" t="s">
        <v>105</v>
      </c>
      <c r="BE154" s="146">
        <f>IF(N154="základná",J154,0)</f>
        <v>0</v>
      </c>
      <c r="BF154" s="146">
        <f>IF(N154="znížená",J154,0)</f>
        <v>0</v>
      </c>
      <c r="BG154" s="146">
        <f>IF(N154="zákl. prenesená",J154,0)</f>
        <v>0</v>
      </c>
      <c r="BH154" s="146">
        <f>IF(N154="zníž. prenesená",J154,0)</f>
        <v>0</v>
      </c>
      <c r="BI154" s="146">
        <f>IF(N154="nulová",J154,0)</f>
        <v>0</v>
      </c>
      <c r="BJ154" s="15" t="s">
        <v>104</v>
      </c>
      <c r="BK154" s="147">
        <f>ROUND(I154*H154,3)</f>
        <v>0</v>
      </c>
      <c r="BL154" s="15" t="s">
        <v>112</v>
      </c>
      <c r="BM154" s="145" t="s">
        <v>219</v>
      </c>
    </row>
    <row r="155" spans="1:65" s="12" customFormat="1" ht="25.9" customHeight="1">
      <c r="B155" s="122"/>
      <c r="D155" s="123" t="s">
        <v>69</v>
      </c>
      <c r="E155" s="124" t="s">
        <v>114</v>
      </c>
      <c r="F155" s="124" t="s">
        <v>220</v>
      </c>
      <c r="J155" s="125"/>
      <c r="L155" s="122"/>
      <c r="M155" s="126"/>
      <c r="N155" s="127"/>
      <c r="O155" s="127"/>
      <c r="P155" s="128">
        <f>P156</f>
        <v>16.155000000000001</v>
      </c>
      <c r="Q155" s="127"/>
      <c r="R155" s="128">
        <f>R156</f>
        <v>8.5500000000000003E-3</v>
      </c>
      <c r="S155" s="127"/>
      <c r="T155" s="129">
        <f>T156</f>
        <v>0</v>
      </c>
      <c r="AR155" s="123" t="s">
        <v>119</v>
      </c>
      <c r="AT155" s="130" t="s">
        <v>69</v>
      </c>
      <c r="AU155" s="130" t="s">
        <v>70</v>
      </c>
      <c r="AY155" s="123" t="s">
        <v>105</v>
      </c>
      <c r="BK155" s="131">
        <f>BK156</f>
        <v>0</v>
      </c>
    </row>
    <row r="156" spans="1:65" s="12" customFormat="1" ht="22.9" customHeight="1">
      <c r="B156" s="122"/>
      <c r="D156" s="123" t="s">
        <v>69</v>
      </c>
      <c r="E156" s="132" t="s">
        <v>221</v>
      </c>
      <c r="F156" s="132" t="s">
        <v>222</v>
      </c>
      <c r="J156" s="133"/>
      <c r="L156" s="122"/>
      <c r="M156" s="126"/>
      <c r="N156" s="127"/>
      <c r="O156" s="127"/>
      <c r="P156" s="128">
        <f>SUM(P157:P160)</f>
        <v>16.155000000000001</v>
      </c>
      <c r="Q156" s="127"/>
      <c r="R156" s="128">
        <f>SUM(R157:R160)</f>
        <v>8.5500000000000003E-3</v>
      </c>
      <c r="S156" s="127"/>
      <c r="T156" s="129">
        <f>SUM(T157:T160)</f>
        <v>0</v>
      </c>
      <c r="AR156" s="123" t="s">
        <v>119</v>
      </c>
      <c r="AT156" s="130" t="s">
        <v>69</v>
      </c>
      <c r="AU156" s="130" t="s">
        <v>75</v>
      </c>
      <c r="AY156" s="123" t="s">
        <v>105</v>
      </c>
      <c r="BK156" s="131">
        <f>SUM(BK157:BK160)</f>
        <v>0</v>
      </c>
    </row>
    <row r="157" spans="1:65" s="2" customFormat="1" ht="16.5" customHeight="1">
      <c r="A157" s="27"/>
      <c r="B157" s="134"/>
      <c r="C157" s="135" t="s">
        <v>223</v>
      </c>
      <c r="D157" s="135" t="s">
        <v>108</v>
      </c>
      <c r="E157" s="136" t="s">
        <v>224</v>
      </c>
      <c r="F157" s="137" t="s">
        <v>225</v>
      </c>
      <c r="G157" s="138" t="s">
        <v>129</v>
      </c>
      <c r="H157" s="139">
        <v>79.2</v>
      </c>
      <c r="I157" s="139"/>
      <c r="J157" s="139"/>
      <c r="K157" s="140"/>
      <c r="L157" s="28"/>
      <c r="M157" s="141" t="s">
        <v>1</v>
      </c>
      <c r="N157" s="142" t="s">
        <v>36</v>
      </c>
      <c r="O157" s="143">
        <v>0.15</v>
      </c>
      <c r="P157" s="143">
        <f>O157*H157</f>
        <v>11.88</v>
      </c>
      <c r="Q157" s="143">
        <v>0</v>
      </c>
      <c r="R157" s="143">
        <f>Q157*H157</f>
        <v>0</v>
      </c>
      <c r="S157" s="143">
        <v>0</v>
      </c>
      <c r="T157" s="144">
        <f>S157*H157</f>
        <v>0</v>
      </c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R157" s="145" t="s">
        <v>226</v>
      </c>
      <c r="AT157" s="145" t="s">
        <v>108</v>
      </c>
      <c r="AU157" s="145" t="s">
        <v>104</v>
      </c>
      <c r="AY157" s="15" t="s">
        <v>105</v>
      </c>
      <c r="BE157" s="146">
        <f>IF(N157="základná",J157,0)</f>
        <v>0</v>
      </c>
      <c r="BF157" s="146">
        <f>IF(N157="znížená",J157,0)</f>
        <v>0</v>
      </c>
      <c r="BG157" s="146">
        <f>IF(N157="zákl. prenesená",J157,0)</f>
        <v>0</v>
      </c>
      <c r="BH157" s="146">
        <f>IF(N157="zníž. prenesená",J157,0)</f>
        <v>0</v>
      </c>
      <c r="BI157" s="146">
        <f>IF(N157="nulová",J157,0)</f>
        <v>0</v>
      </c>
      <c r="BJ157" s="15" t="s">
        <v>104</v>
      </c>
      <c r="BK157" s="147">
        <f>ROUND(I157*H157,3)</f>
        <v>0</v>
      </c>
      <c r="BL157" s="15" t="s">
        <v>226</v>
      </c>
      <c r="BM157" s="145" t="s">
        <v>227</v>
      </c>
    </row>
    <row r="158" spans="1:65" s="13" customFormat="1" ht="11.25">
      <c r="B158" s="157"/>
      <c r="D158" s="158" t="s">
        <v>124</v>
      </c>
      <c r="E158" s="164" t="s">
        <v>1</v>
      </c>
      <c r="F158" s="159" t="s">
        <v>228</v>
      </c>
      <c r="H158" s="160">
        <v>79.2</v>
      </c>
      <c r="L158" s="157"/>
      <c r="M158" s="161"/>
      <c r="N158" s="162"/>
      <c r="O158" s="162"/>
      <c r="P158" s="162"/>
      <c r="Q158" s="162"/>
      <c r="R158" s="162"/>
      <c r="S158" s="162"/>
      <c r="T158" s="163"/>
      <c r="AT158" s="164" t="s">
        <v>124</v>
      </c>
      <c r="AU158" s="164" t="s">
        <v>104</v>
      </c>
      <c r="AV158" s="13" t="s">
        <v>104</v>
      </c>
      <c r="AW158" s="13" t="s">
        <v>26</v>
      </c>
      <c r="AX158" s="13" t="s">
        <v>75</v>
      </c>
      <c r="AY158" s="164" t="s">
        <v>105</v>
      </c>
    </row>
    <row r="159" spans="1:65" s="2" customFormat="1" ht="16.5" customHeight="1">
      <c r="A159" s="27"/>
      <c r="B159" s="134"/>
      <c r="C159" s="135" t="s">
        <v>229</v>
      </c>
      <c r="D159" s="135" t="s">
        <v>108</v>
      </c>
      <c r="E159" s="136" t="s">
        <v>230</v>
      </c>
      <c r="F159" s="137" t="s">
        <v>231</v>
      </c>
      <c r="G159" s="138" t="s">
        <v>122</v>
      </c>
      <c r="H159" s="139">
        <v>85.5</v>
      </c>
      <c r="I159" s="139"/>
      <c r="J159" s="139"/>
      <c r="K159" s="140"/>
      <c r="L159" s="28"/>
      <c r="M159" s="141" t="s">
        <v>1</v>
      </c>
      <c r="N159" s="142" t="s">
        <v>36</v>
      </c>
      <c r="O159" s="143">
        <v>0.05</v>
      </c>
      <c r="P159" s="143">
        <f>O159*H159</f>
        <v>4.2750000000000004</v>
      </c>
      <c r="Q159" s="143">
        <v>0</v>
      </c>
      <c r="R159" s="143">
        <f>Q159*H159</f>
        <v>0</v>
      </c>
      <c r="S159" s="143">
        <v>0</v>
      </c>
      <c r="T159" s="144">
        <f>S159*H159</f>
        <v>0</v>
      </c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R159" s="145" t="s">
        <v>226</v>
      </c>
      <c r="AT159" s="145" t="s">
        <v>108</v>
      </c>
      <c r="AU159" s="145" t="s">
        <v>104</v>
      </c>
      <c r="AY159" s="15" t="s">
        <v>105</v>
      </c>
      <c r="BE159" s="146">
        <f>IF(N159="základná",J159,0)</f>
        <v>0</v>
      </c>
      <c r="BF159" s="146">
        <f>IF(N159="znížená",J159,0)</f>
        <v>0</v>
      </c>
      <c r="BG159" s="146">
        <f>IF(N159="zákl. prenesená",J159,0)</f>
        <v>0</v>
      </c>
      <c r="BH159" s="146">
        <f>IF(N159="zníž. prenesená",J159,0)</f>
        <v>0</v>
      </c>
      <c r="BI159" s="146">
        <f>IF(N159="nulová",J159,0)</f>
        <v>0</v>
      </c>
      <c r="BJ159" s="15" t="s">
        <v>104</v>
      </c>
      <c r="BK159" s="147">
        <f>ROUND(I159*H159,3)</f>
        <v>0</v>
      </c>
      <c r="BL159" s="15" t="s">
        <v>226</v>
      </c>
      <c r="BM159" s="145" t="s">
        <v>232</v>
      </c>
    </row>
    <row r="160" spans="1:65" s="2" customFormat="1" ht="24" customHeight="1">
      <c r="A160" s="27"/>
      <c r="B160" s="134"/>
      <c r="C160" s="148" t="s">
        <v>233</v>
      </c>
      <c r="D160" s="148" t="s">
        <v>114</v>
      </c>
      <c r="E160" s="149" t="s">
        <v>234</v>
      </c>
      <c r="F160" s="150" t="s">
        <v>235</v>
      </c>
      <c r="G160" s="151" t="s">
        <v>122</v>
      </c>
      <c r="H160" s="152">
        <v>85.5</v>
      </c>
      <c r="I160" s="152"/>
      <c r="J160" s="152"/>
      <c r="K160" s="153"/>
      <c r="L160" s="154"/>
      <c r="M160" s="165" t="s">
        <v>1</v>
      </c>
      <c r="N160" s="166" t="s">
        <v>36</v>
      </c>
      <c r="O160" s="167">
        <v>0</v>
      </c>
      <c r="P160" s="167">
        <f>O160*H160</f>
        <v>0</v>
      </c>
      <c r="Q160" s="167">
        <v>1E-4</v>
      </c>
      <c r="R160" s="167">
        <f>Q160*H160</f>
        <v>8.5500000000000003E-3</v>
      </c>
      <c r="S160" s="167">
        <v>0</v>
      </c>
      <c r="T160" s="168">
        <f>S160*H160</f>
        <v>0</v>
      </c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R160" s="145" t="s">
        <v>236</v>
      </c>
      <c r="AT160" s="145" t="s">
        <v>114</v>
      </c>
      <c r="AU160" s="145" t="s">
        <v>104</v>
      </c>
      <c r="AY160" s="15" t="s">
        <v>105</v>
      </c>
      <c r="BE160" s="146">
        <f>IF(N160="základná",J160,0)</f>
        <v>0</v>
      </c>
      <c r="BF160" s="146">
        <f>IF(N160="znížená",J160,0)</f>
        <v>0</v>
      </c>
      <c r="BG160" s="146">
        <f>IF(N160="zákl. prenesená",J160,0)</f>
        <v>0</v>
      </c>
      <c r="BH160" s="146">
        <f>IF(N160="zníž. prenesená",J160,0)</f>
        <v>0</v>
      </c>
      <c r="BI160" s="146">
        <f>IF(N160="nulová",J160,0)</f>
        <v>0</v>
      </c>
      <c r="BJ160" s="15" t="s">
        <v>104</v>
      </c>
      <c r="BK160" s="147">
        <f>ROUND(I160*H160,3)</f>
        <v>0</v>
      </c>
      <c r="BL160" s="15" t="s">
        <v>236</v>
      </c>
      <c r="BM160" s="145" t="s">
        <v>237</v>
      </c>
    </row>
    <row r="161" spans="1:31" s="2" customFormat="1" ht="6.95" customHeight="1">
      <c r="A161" s="27"/>
      <c r="B161" s="42"/>
      <c r="C161" s="43"/>
      <c r="D161" s="43"/>
      <c r="E161" s="43"/>
      <c r="F161" s="43"/>
      <c r="G161" s="43"/>
      <c r="H161" s="43"/>
      <c r="I161" s="43"/>
      <c r="J161" s="43"/>
      <c r="K161" s="43"/>
      <c r="L161" s="28"/>
      <c r="M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</row>
  </sheetData>
  <autoFilter ref="C118:K160"/>
  <mergeCells count="6">
    <mergeCell ref="L2:V2"/>
    <mergeCell ref="E7:H7"/>
    <mergeCell ref="E16:H16"/>
    <mergeCell ref="E25:H25"/>
    <mergeCell ref="E85:H85"/>
    <mergeCell ref="E111:H111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4</vt:i4>
      </vt:variant>
    </vt:vector>
  </HeadingPairs>
  <TitlesOfParts>
    <vt:vector size="5" baseType="lpstr">
      <vt:lpstr>13794 - Oprava strešnej k...</vt:lpstr>
      <vt:lpstr>'13794 - Oprava strešnej k...'!Názvy_tlače</vt:lpstr>
      <vt:lpstr>'Rekapitulácia stavby'!Názvy_tlače</vt:lpstr>
      <vt:lpstr>'13794 - Oprava strešnej k...'!Oblasť_tlače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Mária VARGOVÁ Ing.</cp:lastModifiedBy>
  <dcterms:created xsi:type="dcterms:W3CDTF">2019-11-06T14:41:17Z</dcterms:created>
  <dcterms:modified xsi:type="dcterms:W3CDTF">2019-11-11T12:15:34Z</dcterms:modified>
</cp:coreProperties>
</file>