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H:\2018_209_NR-Kalna n Hron.-Lev\_TV_prechody\"/>
    </mc:Choice>
  </mc:AlternateContent>
  <xr:revisionPtr revIDLastSave="0" documentId="13_ncr:1_{7684E48D-D29B-4E78-9BA8-D0DB5EABC622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Rekapitulácia stavby" sheetId="1" r:id="rId1"/>
    <sheet name="Rekapitulácia objektov" sheetId="9" r:id="rId2"/>
    <sheet name="01 - Prechod" sheetId="2" r:id="rId3"/>
    <sheet name="02 - Prechod" sheetId="3" r:id="rId4"/>
    <sheet name="03 - Prechod " sheetId="4" r:id="rId5"/>
    <sheet name="04 - Prechod " sheetId="5" r:id="rId6"/>
    <sheet name="05 - Prechod " sheetId="6" r:id="rId7"/>
    <sheet name="06 - Prechod " sheetId="7" r:id="rId8"/>
    <sheet name="07 - Prechod " sheetId="8" r:id="rId9"/>
  </sheets>
  <definedNames>
    <definedName name="_xlnm.Print_Titles" localSheetId="2">'01 - Prechod'!$117:$117</definedName>
    <definedName name="_xlnm.Print_Titles" localSheetId="3">'02 - Prechod'!$117:$117</definedName>
    <definedName name="_xlnm.Print_Titles" localSheetId="4">'03 - Prechod '!$117:$117</definedName>
    <definedName name="_xlnm.Print_Titles" localSheetId="5">'04 - Prechod '!$117:$117</definedName>
    <definedName name="_xlnm.Print_Titles" localSheetId="6">'05 - Prechod '!$117:$117</definedName>
    <definedName name="_xlnm.Print_Titles" localSheetId="7">'06 - Prechod '!$117:$117</definedName>
    <definedName name="_xlnm.Print_Titles" localSheetId="8">'07 - Prechod '!$117:$117</definedName>
    <definedName name="_xlnm.Print_Titles" localSheetId="0">'Rekapitulácia stavby'!$85:$85</definedName>
    <definedName name="_xlnm.Print_Area" localSheetId="2">'01 - Prechod'!$C$4:$Q$70,'01 - Prechod'!$C$76:$Q$101,'01 - Prechod'!$C$107:$Q$147</definedName>
    <definedName name="_xlnm.Print_Area" localSheetId="3">'02 - Prechod'!$C$4:$Q$70,'02 - Prechod'!$C$76:$Q$101,'02 - Prechod'!$C$107:$Q$147</definedName>
    <definedName name="_xlnm.Print_Area" localSheetId="4">'03 - Prechod '!$C$4:$Q$70,'03 - Prechod '!$C$76:$Q$101,'03 - Prechod '!$C$107:$Q$147</definedName>
    <definedName name="_xlnm.Print_Area" localSheetId="5">'04 - Prechod '!$C$4:$Q$70,'04 - Prechod '!$C$76:$Q$101,'04 - Prechod '!$C$107:$Q$147</definedName>
    <definedName name="_xlnm.Print_Area" localSheetId="6">'05 - Prechod '!$C$4:$Q$70,'05 - Prechod '!$C$76:$Q$101,'05 - Prechod '!$C$107:$Q$147</definedName>
    <definedName name="_xlnm.Print_Area" localSheetId="7">'06 - Prechod '!$C$4:$Q$70,'06 - Prechod '!$C$76:$Q$101,'06 - Prechod '!$C$107:$Q$147</definedName>
    <definedName name="_xlnm.Print_Area" localSheetId="8">'07 - Prechod '!$C$4:$Q$70,'07 - Prechod '!$C$76:$Q$101,'07 - Prechod '!$C$107:$Q$147</definedName>
    <definedName name="_xlnm.Print_Area" localSheetId="0">'Rekapitulácia stavby'!$C$4:$AP$70,'Rekapitulácia stavby'!$C$76:$AP$97</definedName>
  </definedNames>
  <calcPr calcId="181029"/>
</workbook>
</file>

<file path=xl/calcChain.xml><?xml version="1.0" encoding="utf-8"?>
<calcChain xmlns="http://schemas.openxmlformats.org/spreadsheetml/2006/main">
  <c r="AN87" i="1" l="1"/>
  <c r="AN94" i="1" l="1"/>
  <c r="AN93" i="1"/>
  <c r="AN92" i="1"/>
  <c r="AN91" i="1"/>
  <c r="AN90" i="1"/>
  <c r="AN89" i="1"/>
  <c r="D13" i="9"/>
  <c r="E13" i="9" s="1"/>
  <c r="D14" i="9"/>
  <c r="E14" i="9" s="1"/>
  <c r="D15" i="9"/>
  <c r="E15" i="9" s="1"/>
  <c r="D16" i="9"/>
  <c r="E16" i="9" s="1"/>
  <c r="D17" i="9"/>
  <c r="E17" i="9" s="1"/>
  <c r="D18" i="9"/>
  <c r="E18" i="9" s="1"/>
  <c r="D12" i="9"/>
  <c r="E12" i="9" s="1"/>
  <c r="C19" i="9"/>
  <c r="C11" i="9" s="1"/>
  <c r="D19" i="9" l="1"/>
  <c r="D11" i="9" s="1"/>
  <c r="E19" i="9"/>
  <c r="E11" i="9" s="1"/>
  <c r="BK147" i="8"/>
  <c r="BI147" i="8"/>
  <c r="BH147" i="8"/>
  <c r="BG147" i="8"/>
  <c r="BE147" i="8"/>
  <c r="AA147" i="8"/>
  <c r="Y147" i="8"/>
  <c r="Y146" i="8" s="1"/>
  <c r="Y141" i="8" s="1"/>
  <c r="W147" i="8"/>
  <c r="N147" i="8"/>
  <c r="BF147" i="8" s="1"/>
  <c r="BK146" i="8"/>
  <c r="N146" i="8" s="1"/>
  <c r="N97" i="8" s="1"/>
  <c r="AA146" i="8"/>
  <c r="W146" i="8"/>
  <c r="BK145" i="8"/>
  <c r="BK144" i="8" s="1"/>
  <c r="N144" i="8" s="1"/>
  <c r="N96" i="8" s="1"/>
  <c r="BI145" i="8"/>
  <c r="BH145" i="8"/>
  <c r="BG145" i="8"/>
  <c r="BF145" i="8"/>
  <c r="BE145" i="8"/>
  <c r="AA145" i="8"/>
  <c r="Y145" i="8"/>
  <c r="W145" i="8"/>
  <c r="W144" i="8" s="1"/>
  <c r="W141" i="8" s="1"/>
  <c r="N145" i="8"/>
  <c r="AA144" i="8"/>
  <c r="Y144" i="8"/>
  <c r="BK143" i="8"/>
  <c r="BI143" i="8"/>
  <c r="BH143" i="8"/>
  <c r="BG143" i="8"/>
  <c r="BE143" i="8"/>
  <c r="AA143" i="8"/>
  <c r="AA142" i="8" s="1"/>
  <c r="AA141" i="8" s="1"/>
  <c r="Y143" i="8"/>
  <c r="W143" i="8"/>
  <c r="N143" i="8"/>
  <c r="BF143" i="8" s="1"/>
  <c r="BK142" i="8"/>
  <c r="Y142" i="8"/>
  <c r="W142" i="8"/>
  <c r="N142" i="8"/>
  <c r="BI140" i="8"/>
  <c r="BH140" i="8"/>
  <c r="BG140" i="8"/>
  <c r="BE140" i="8"/>
  <c r="BI139" i="8"/>
  <c r="BH139" i="8"/>
  <c r="BG139" i="8"/>
  <c r="BE139" i="8"/>
  <c r="BI138" i="8"/>
  <c r="BH138" i="8"/>
  <c r="BG138" i="8"/>
  <c r="BE138" i="8"/>
  <c r="K138" i="8"/>
  <c r="BK138" i="8" s="1"/>
  <c r="BK137" i="8"/>
  <c r="BI137" i="8"/>
  <c r="BH137" i="8"/>
  <c r="BG137" i="8"/>
  <c r="BE137" i="8"/>
  <c r="AA137" i="8"/>
  <c r="Y137" i="8"/>
  <c r="W137" i="8"/>
  <c r="N137" i="8"/>
  <c r="BF137" i="8" s="1"/>
  <c r="BK136" i="8"/>
  <c r="BI136" i="8"/>
  <c r="BH136" i="8"/>
  <c r="BG136" i="8"/>
  <c r="BE136" i="8"/>
  <c r="AA136" i="8"/>
  <c r="Y136" i="8"/>
  <c r="W136" i="8"/>
  <c r="N136" i="8"/>
  <c r="BF136" i="8" s="1"/>
  <c r="N135" i="8"/>
  <c r="N133" i="8"/>
  <c r="N132" i="8"/>
  <c r="BK131" i="8"/>
  <c r="AA131" i="8"/>
  <c r="Y131" i="8"/>
  <c r="W131" i="8"/>
  <c r="N130" i="8"/>
  <c r="N129" i="8" s="1"/>
  <c r="N91" i="8" s="1"/>
  <c r="BK128" i="8"/>
  <c r="BI128" i="8"/>
  <c r="BH128" i="8"/>
  <c r="BG128" i="8"/>
  <c r="BE128" i="8"/>
  <c r="AA128" i="8"/>
  <c r="Y128" i="8"/>
  <c r="W128" i="8"/>
  <c r="N128" i="8"/>
  <c r="BF128" i="8" s="1"/>
  <c r="BI127" i="8"/>
  <c r="BH127" i="8"/>
  <c r="BG127" i="8"/>
  <c r="BE127" i="8"/>
  <c r="K127" i="8"/>
  <c r="BK127" i="8" s="1"/>
  <c r="BK126" i="8"/>
  <c r="BI126" i="8"/>
  <c r="BH126" i="8"/>
  <c r="BG126" i="8"/>
  <c r="BE126" i="8"/>
  <c r="AA126" i="8"/>
  <c r="Y126" i="8"/>
  <c r="W126" i="8"/>
  <c r="N126" i="8"/>
  <c r="BF126" i="8" s="1"/>
  <c r="BK125" i="8"/>
  <c r="BI125" i="8"/>
  <c r="BH125" i="8"/>
  <c r="BG125" i="8"/>
  <c r="BE125" i="8"/>
  <c r="AA125" i="8"/>
  <c r="Y125" i="8"/>
  <c r="W125" i="8"/>
  <c r="N125" i="8"/>
  <c r="BF125" i="8" s="1"/>
  <c r="BI124" i="8"/>
  <c r="BH124" i="8"/>
  <c r="BG124" i="8"/>
  <c r="BE124" i="8"/>
  <c r="K124" i="8"/>
  <c r="N124" i="8" s="1"/>
  <c r="BF124" i="8" s="1"/>
  <c r="BK123" i="8"/>
  <c r="BI123" i="8"/>
  <c r="BH123" i="8"/>
  <c r="BG123" i="8"/>
  <c r="BE123" i="8"/>
  <c r="AA123" i="8"/>
  <c r="Y123" i="8"/>
  <c r="W123" i="8"/>
  <c r="N123" i="8"/>
  <c r="BF123" i="8" s="1"/>
  <c r="BK122" i="8"/>
  <c r="BI122" i="8"/>
  <c r="BH122" i="8"/>
  <c r="BG122" i="8"/>
  <c r="BE122" i="8"/>
  <c r="AA122" i="8"/>
  <c r="Y122" i="8"/>
  <c r="W122" i="8"/>
  <c r="N122" i="8"/>
  <c r="BF122" i="8" s="1"/>
  <c r="BK121" i="8"/>
  <c r="BI121" i="8"/>
  <c r="BH121" i="8"/>
  <c r="BG121" i="8"/>
  <c r="BE121" i="8"/>
  <c r="AA121" i="8"/>
  <c r="Y121" i="8"/>
  <c r="W121" i="8"/>
  <c r="N121" i="8"/>
  <c r="BF121" i="8" s="1"/>
  <c r="M114" i="8"/>
  <c r="F114" i="8"/>
  <c r="F112" i="8"/>
  <c r="F110" i="8"/>
  <c r="N95" i="8"/>
  <c r="M84" i="8"/>
  <c r="M83" i="8"/>
  <c r="F83" i="8"/>
  <c r="F81" i="8"/>
  <c r="F79" i="8"/>
  <c r="M28" i="8"/>
  <c r="O15" i="8"/>
  <c r="E15" i="8"/>
  <c r="F84" i="8" s="1"/>
  <c r="O14" i="8"/>
  <c r="O9" i="8"/>
  <c r="M112" i="8" s="1"/>
  <c r="F6" i="8"/>
  <c r="F78" i="8" s="1"/>
  <c r="BK147" i="7"/>
  <c r="BI147" i="7"/>
  <c r="BH147" i="7"/>
  <c r="BG147" i="7"/>
  <c r="BE147" i="7"/>
  <c r="AA147" i="7"/>
  <c r="Y147" i="7"/>
  <c r="Y146" i="7" s="1"/>
  <c r="Y141" i="7" s="1"/>
  <c r="W147" i="7"/>
  <c r="N147" i="7"/>
  <c r="BF147" i="7" s="1"/>
  <c r="BK146" i="7"/>
  <c r="N146" i="7" s="1"/>
  <c r="N97" i="7" s="1"/>
  <c r="AA146" i="7"/>
  <c r="W146" i="7"/>
  <c r="BK145" i="7"/>
  <c r="BK144" i="7" s="1"/>
  <c r="N144" i="7" s="1"/>
  <c r="N96" i="7" s="1"/>
  <c r="BI145" i="7"/>
  <c r="BH145" i="7"/>
  <c r="BG145" i="7"/>
  <c r="BF145" i="7"/>
  <c r="BE145" i="7"/>
  <c r="AA145" i="7"/>
  <c r="Y145" i="7"/>
  <c r="W145" i="7"/>
  <c r="W144" i="7" s="1"/>
  <c r="N145" i="7"/>
  <c r="AA144" i="7"/>
  <c r="Y144" i="7"/>
  <c r="BK143" i="7"/>
  <c r="BK142" i="7" s="1"/>
  <c r="N142" i="7" s="1"/>
  <c r="N95" i="7" s="1"/>
  <c r="BI143" i="7"/>
  <c r="BH143" i="7"/>
  <c r="BG143" i="7"/>
  <c r="BE143" i="7"/>
  <c r="AA143" i="7"/>
  <c r="AA142" i="7" s="1"/>
  <c r="AA141" i="7" s="1"/>
  <c r="Y143" i="7"/>
  <c r="W143" i="7"/>
  <c r="N143" i="7"/>
  <c r="BF143" i="7" s="1"/>
  <c r="Y142" i="7"/>
  <c r="W142" i="7"/>
  <c r="BI140" i="7"/>
  <c r="BH140" i="7"/>
  <c r="BG140" i="7"/>
  <c r="BE140" i="7"/>
  <c r="BI139" i="7"/>
  <c r="BH139" i="7"/>
  <c r="BG139" i="7"/>
  <c r="BE139" i="7"/>
  <c r="K139" i="7"/>
  <c r="AA139" i="7" s="1"/>
  <c r="BI138" i="7"/>
  <c r="BH138" i="7"/>
  <c r="BG138" i="7"/>
  <c r="BE138" i="7"/>
  <c r="Y138" i="7"/>
  <c r="K138" i="7"/>
  <c r="BK138" i="7" s="1"/>
  <c r="BK137" i="7"/>
  <c r="BI137" i="7"/>
  <c r="BH137" i="7"/>
  <c r="BG137" i="7"/>
  <c r="BF137" i="7"/>
  <c r="BE137" i="7"/>
  <c r="AA137" i="7"/>
  <c r="Y137" i="7"/>
  <c r="W137" i="7"/>
  <c r="N137" i="7"/>
  <c r="BK136" i="7"/>
  <c r="BI136" i="7"/>
  <c r="BH136" i="7"/>
  <c r="BG136" i="7"/>
  <c r="BE136" i="7"/>
  <c r="AA136" i="7"/>
  <c r="Y136" i="7"/>
  <c r="W136" i="7"/>
  <c r="N136" i="7"/>
  <c r="BF136" i="7" s="1"/>
  <c r="N135" i="7"/>
  <c r="N133" i="7"/>
  <c r="N132" i="7"/>
  <c r="BK131" i="7"/>
  <c r="AA131" i="7"/>
  <c r="Y131" i="7"/>
  <c r="W131" i="7"/>
  <c r="N131" i="7"/>
  <c r="N92" i="7" s="1"/>
  <c r="N130" i="7"/>
  <c r="N129" i="7" s="1"/>
  <c r="N91" i="7" s="1"/>
  <c r="BK128" i="7"/>
  <c r="BI128" i="7"/>
  <c r="BH128" i="7"/>
  <c r="BG128" i="7"/>
  <c r="BE128" i="7"/>
  <c r="AA128" i="7"/>
  <c r="Y128" i="7"/>
  <c r="W128" i="7"/>
  <c r="N128" i="7"/>
  <c r="BF128" i="7" s="1"/>
  <c r="BI127" i="7"/>
  <c r="BH127" i="7"/>
  <c r="BG127" i="7"/>
  <c r="BE127" i="7"/>
  <c r="Y127" i="7"/>
  <c r="K127" i="7"/>
  <c r="BK127" i="7" s="1"/>
  <c r="BK126" i="7"/>
  <c r="BI126" i="7"/>
  <c r="BH126" i="7"/>
  <c r="BG126" i="7"/>
  <c r="BE126" i="7"/>
  <c r="AA126" i="7"/>
  <c r="Y126" i="7"/>
  <c r="W126" i="7"/>
  <c r="N126" i="7"/>
  <c r="BF126" i="7" s="1"/>
  <c r="BK125" i="7"/>
  <c r="BI125" i="7"/>
  <c r="BH125" i="7"/>
  <c r="BG125" i="7"/>
  <c r="BE125" i="7"/>
  <c r="AA125" i="7"/>
  <c r="Y125" i="7"/>
  <c r="W125" i="7"/>
  <c r="N125" i="7"/>
  <c r="BF125" i="7" s="1"/>
  <c r="BK124" i="7"/>
  <c r="BI124" i="7"/>
  <c r="BH124" i="7"/>
  <c r="BG124" i="7"/>
  <c r="BE124" i="7"/>
  <c r="W124" i="7"/>
  <c r="K124" i="7"/>
  <c r="N124" i="7" s="1"/>
  <c r="BF124" i="7" s="1"/>
  <c r="BK123" i="7"/>
  <c r="BI123" i="7"/>
  <c r="BH123" i="7"/>
  <c r="BG123" i="7"/>
  <c r="BE123" i="7"/>
  <c r="AA123" i="7"/>
  <c r="Y123" i="7"/>
  <c r="W123" i="7"/>
  <c r="N123" i="7"/>
  <c r="BF123" i="7" s="1"/>
  <c r="BK122" i="7"/>
  <c r="BI122" i="7"/>
  <c r="BH122" i="7"/>
  <c r="BG122" i="7"/>
  <c r="BF122" i="7"/>
  <c r="BE122" i="7"/>
  <c r="M32" i="7" s="1"/>
  <c r="AA122" i="7"/>
  <c r="Y122" i="7"/>
  <c r="W122" i="7"/>
  <c r="N122" i="7"/>
  <c r="BK121" i="7"/>
  <c r="BI121" i="7"/>
  <c r="BH121" i="7"/>
  <c r="BG121" i="7"/>
  <c r="BE121" i="7"/>
  <c r="AA121" i="7"/>
  <c r="Y121" i="7"/>
  <c r="W121" i="7"/>
  <c r="N121" i="7"/>
  <c r="BF121" i="7" s="1"/>
  <c r="M114" i="7"/>
  <c r="F114" i="7"/>
  <c r="F112" i="7"/>
  <c r="F110" i="7"/>
  <c r="M84" i="7"/>
  <c r="M83" i="7"/>
  <c r="F83" i="7"/>
  <c r="F81" i="7"/>
  <c r="F79" i="7"/>
  <c r="M28" i="7"/>
  <c r="O15" i="7"/>
  <c r="E15" i="7"/>
  <c r="F84" i="7" s="1"/>
  <c r="O14" i="7"/>
  <c r="O9" i="7"/>
  <c r="M112" i="7" s="1"/>
  <c r="F6" i="7"/>
  <c r="F78" i="7" s="1"/>
  <c r="BK147" i="6"/>
  <c r="BK146" i="6" s="1"/>
  <c r="N146" i="6" s="1"/>
  <c r="N97" i="6" s="1"/>
  <c r="BI147" i="6"/>
  <c r="BH147" i="6"/>
  <c r="BG147" i="6"/>
  <c r="BE147" i="6"/>
  <c r="AA147" i="6"/>
  <c r="AA146" i="6" s="1"/>
  <c r="Y147" i="6"/>
  <c r="W147" i="6"/>
  <c r="N147" i="6"/>
  <c r="BF147" i="6" s="1"/>
  <c r="Y146" i="6"/>
  <c r="W146" i="6"/>
  <c r="BK145" i="6"/>
  <c r="BI145" i="6"/>
  <c r="BH145" i="6"/>
  <c r="BG145" i="6"/>
  <c r="BF145" i="6"/>
  <c r="BE145" i="6"/>
  <c r="AA145" i="6"/>
  <c r="Y145" i="6"/>
  <c r="Y144" i="6" s="1"/>
  <c r="W145" i="6"/>
  <c r="N145" i="6"/>
  <c r="BK144" i="6"/>
  <c r="N144" i="6" s="1"/>
  <c r="N96" i="6" s="1"/>
  <c r="AA144" i="6"/>
  <c r="W144" i="6"/>
  <c r="BK143" i="6"/>
  <c r="BK142" i="6" s="1"/>
  <c r="BI143" i="6"/>
  <c r="BH143" i="6"/>
  <c r="BG143" i="6"/>
  <c r="BF143" i="6"/>
  <c r="BE143" i="6"/>
  <c r="AA143" i="6"/>
  <c r="AA142" i="6" s="1"/>
  <c r="AA141" i="6" s="1"/>
  <c r="Y143" i="6"/>
  <c r="W143" i="6"/>
  <c r="W142" i="6" s="1"/>
  <c r="W141" i="6" s="1"/>
  <c r="N143" i="6"/>
  <c r="Y142" i="6"/>
  <c r="Y141" i="6" s="1"/>
  <c r="BI140" i="6"/>
  <c r="BH140" i="6"/>
  <c r="BG140" i="6"/>
  <c r="BE140" i="6"/>
  <c r="BI139" i="6"/>
  <c r="BH139" i="6"/>
  <c r="BG139" i="6"/>
  <c r="BE139" i="6"/>
  <c r="BI138" i="6"/>
  <c r="BH138" i="6"/>
  <c r="BG138" i="6"/>
  <c r="BE138" i="6"/>
  <c r="AA138" i="6"/>
  <c r="K138" i="6"/>
  <c r="BK138" i="6" s="1"/>
  <c r="BK137" i="6"/>
  <c r="BI137" i="6"/>
  <c r="BH137" i="6"/>
  <c r="BG137" i="6"/>
  <c r="BE137" i="6"/>
  <c r="AA137" i="6"/>
  <c r="Y137" i="6"/>
  <c r="W137" i="6"/>
  <c r="N137" i="6"/>
  <c r="BF137" i="6" s="1"/>
  <c r="BK136" i="6"/>
  <c r="BI136" i="6"/>
  <c r="BH136" i="6"/>
  <c r="BG136" i="6"/>
  <c r="BE136" i="6"/>
  <c r="AA136" i="6"/>
  <c r="Y136" i="6"/>
  <c r="W136" i="6"/>
  <c r="N136" i="6"/>
  <c r="BF136" i="6" s="1"/>
  <c r="N135" i="6"/>
  <c r="N133" i="6"/>
  <c r="N132" i="6"/>
  <c r="BK131" i="6"/>
  <c r="AA131" i="6"/>
  <c r="Y131" i="6"/>
  <c r="W131" i="6"/>
  <c r="N130" i="6"/>
  <c r="N129" i="6" s="1"/>
  <c r="N91" i="6" s="1"/>
  <c r="BK128" i="6"/>
  <c r="BI128" i="6"/>
  <c r="BH128" i="6"/>
  <c r="BG128" i="6"/>
  <c r="BE128" i="6"/>
  <c r="AA128" i="6"/>
  <c r="Y128" i="6"/>
  <c r="W128" i="6"/>
  <c r="N128" i="6"/>
  <c r="BF128" i="6" s="1"/>
  <c r="BI127" i="6"/>
  <c r="BH127" i="6"/>
  <c r="BG127" i="6"/>
  <c r="BE127" i="6"/>
  <c r="K127" i="6"/>
  <c r="BK127" i="6" s="1"/>
  <c r="BK126" i="6"/>
  <c r="BI126" i="6"/>
  <c r="BH126" i="6"/>
  <c r="BG126" i="6"/>
  <c r="BE126" i="6"/>
  <c r="AA126" i="6"/>
  <c r="Y126" i="6"/>
  <c r="W126" i="6"/>
  <c r="N126" i="6"/>
  <c r="BF126" i="6" s="1"/>
  <c r="BK125" i="6"/>
  <c r="BI125" i="6"/>
  <c r="BH125" i="6"/>
  <c r="BG125" i="6"/>
  <c r="BE125" i="6"/>
  <c r="AA125" i="6"/>
  <c r="Y125" i="6"/>
  <c r="W125" i="6"/>
  <c r="N125" i="6"/>
  <c r="BF125" i="6" s="1"/>
  <c r="BI124" i="6"/>
  <c r="BH124" i="6"/>
  <c r="BG124" i="6"/>
  <c r="BE124" i="6"/>
  <c r="K124" i="6"/>
  <c r="N124" i="6" s="1"/>
  <c r="BF124" i="6" s="1"/>
  <c r="BK123" i="6"/>
  <c r="BI123" i="6"/>
  <c r="BH123" i="6"/>
  <c r="BG123" i="6"/>
  <c r="BE123" i="6"/>
  <c r="AA123" i="6"/>
  <c r="Y123" i="6"/>
  <c r="W123" i="6"/>
  <c r="N123" i="6"/>
  <c r="BF123" i="6" s="1"/>
  <c r="BK122" i="6"/>
  <c r="BI122" i="6"/>
  <c r="BH122" i="6"/>
  <c r="BG122" i="6"/>
  <c r="BE122" i="6"/>
  <c r="AA122" i="6"/>
  <c r="Y122" i="6"/>
  <c r="W122" i="6"/>
  <c r="N122" i="6"/>
  <c r="BF122" i="6" s="1"/>
  <c r="BK121" i="6"/>
  <c r="BI121" i="6"/>
  <c r="BH121" i="6"/>
  <c r="BG121" i="6"/>
  <c r="BF121" i="6"/>
  <c r="BE121" i="6"/>
  <c r="AA121" i="6"/>
  <c r="Y121" i="6"/>
  <c r="W121" i="6"/>
  <c r="N121" i="6"/>
  <c r="M114" i="6"/>
  <c r="F114" i="6"/>
  <c r="F112" i="6"/>
  <c r="F110" i="6"/>
  <c r="M84" i="6"/>
  <c r="M83" i="6"/>
  <c r="F83" i="6"/>
  <c r="F81" i="6"/>
  <c r="F79" i="6"/>
  <c r="M28" i="6"/>
  <c r="O15" i="6"/>
  <c r="E15" i="6"/>
  <c r="F84" i="6" s="1"/>
  <c r="O14" i="6"/>
  <c r="O9" i="6"/>
  <c r="M112" i="6" s="1"/>
  <c r="F6" i="6"/>
  <c r="F78" i="6" s="1"/>
  <c r="BK147" i="5"/>
  <c r="BK146" i="5" s="1"/>
  <c r="N146" i="5" s="1"/>
  <c r="N97" i="5" s="1"/>
  <c r="BI147" i="5"/>
  <c r="BH147" i="5"/>
  <c r="BG147" i="5"/>
  <c r="BE147" i="5"/>
  <c r="AA147" i="5"/>
  <c r="AA146" i="5" s="1"/>
  <c r="Y147" i="5"/>
  <c r="W147" i="5"/>
  <c r="N147" i="5"/>
  <c r="BF147" i="5" s="1"/>
  <c r="Y146" i="5"/>
  <c r="W146" i="5"/>
  <c r="BK145" i="5"/>
  <c r="BK144" i="5" s="1"/>
  <c r="N144" i="5" s="1"/>
  <c r="N96" i="5" s="1"/>
  <c r="BI145" i="5"/>
  <c r="BH145" i="5"/>
  <c r="BG145" i="5"/>
  <c r="BE145" i="5"/>
  <c r="AA145" i="5"/>
  <c r="AA144" i="5" s="1"/>
  <c r="Y145" i="5"/>
  <c r="Y144" i="5" s="1"/>
  <c r="W145" i="5"/>
  <c r="N145" i="5"/>
  <c r="BF145" i="5" s="1"/>
  <c r="W144" i="5"/>
  <c r="BK143" i="5"/>
  <c r="BK142" i="5" s="1"/>
  <c r="BI143" i="5"/>
  <c r="BH143" i="5"/>
  <c r="BG143" i="5"/>
  <c r="BF143" i="5"/>
  <c r="BE143" i="5"/>
  <c r="AA143" i="5"/>
  <c r="AA142" i="5" s="1"/>
  <c r="AA141" i="5" s="1"/>
  <c r="Y143" i="5"/>
  <c r="Y142" i="5" s="1"/>
  <c r="Y141" i="5" s="1"/>
  <c r="W143" i="5"/>
  <c r="W142" i="5" s="1"/>
  <c r="W141" i="5" s="1"/>
  <c r="N143" i="5"/>
  <c r="BI140" i="5"/>
  <c r="BH140" i="5"/>
  <c r="BG140" i="5"/>
  <c r="BE140" i="5"/>
  <c r="K140" i="5"/>
  <c r="AA140" i="5" s="1"/>
  <c r="BI139" i="5"/>
  <c r="BH139" i="5"/>
  <c r="BG139" i="5"/>
  <c r="BE139" i="5"/>
  <c r="BK138" i="5"/>
  <c r="BI138" i="5"/>
  <c r="BH138" i="5"/>
  <c r="BG138" i="5"/>
  <c r="BE138" i="5"/>
  <c r="AA138" i="5"/>
  <c r="W138" i="5"/>
  <c r="K138" i="5"/>
  <c r="N138" i="5" s="1"/>
  <c r="BF138" i="5" s="1"/>
  <c r="BK137" i="5"/>
  <c r="BI137" i="5"/>
  <c r="BH137" i="5"/>
  <c r="BG137" i="5"/>
  <c r="BE137" i="5"/>
  <c r="AA137" i="5"/>
  <c r="Y137" i="5"/>
  <c r="W137" i="5"/>
  <c r="N137" i="5"/>
  <c r="BF137" i="5" s="1"/>
  <c r="BK136" i="5"/>
  <c r="BI136" i="5"/>
  <c r="BH136" i="5"/>
  <c r="BG136" i="5"/>
  <c r="BE136" i="5"/>
  <c r="AA136" i="5"/>
  <c r="Y136" i="5"/>
  <c r="W136" i="5"/>
  <c r="N136" i="5"/>
  <c r="BF136" i="5" s="1"/>
  <c r="N135" i="5"/>
  <c r="N133" i="5"/>
  <c r="N132" i="5"/>
  <c r="N131" i="5" s="1"/>
  <c r="N92" i="5" s="1"/>
  <c r="BK131" i="5"/>
  <c r="AA131" i="5"/>
  <c r="Y131" i="5"/>
  <c r="W131" i="5"/>
  <c r="N130" i="5"/>
  <c r="N129" i="5" s="1"/>
  <c r="N91" i="5" s="1"/>
  <c r="BK128" i="5"/>
  <c r="BI128" i="5"/>
  <c r="BH128" i="5"/>
  <c r="BG128" i="5"/>
  <c r="BE128" i="5"/>
  <c r="AA128" i="5"/>
  <c r="Y128" i="5"/>
  <c r="W128" i="5"/>
  <c r="N128" i="5"/>
  <c r="BF128" i="5" s="1"/>
  <c r="BK127" i="5"/>
  <c r="BI127" i="5"/>
  <c r="BH127" i="5"/>
  <c r="BG127" i="5"/>
  <c r="BE127" i="5"/>
  <c r="AA127" i="5"/>
  <c r="W127" i="5"/>
  <c r="K127" i="5"/>
  <c r="N127" i="5" s="1"/>
  <c r="BF127" i="5" s="1"/>
  <c r="BK126" i="5"/>
  <c r="BI126" i="5"/>
  <c r="BH126" i="5"/>
  <c r="BG126" i="5"/>
  <c r="BE126" i="5"/>
  <c r="AA126" i="5"/>
  <c r="Y126" i="5"/>
  <c r="W126" i="5"/>
  <c r="N126" i="5"/>
  <c r="BF126" i="5" s="1"/>
  <c r="BK125" i="5"/>
  <c r="BI125" i="5"/>
  <c r="BH125" i="5"/>
  <c r="BG125" i="5"/>
  <c r="BE125" i="5"/>
  <c r="AA125" i="5"/>
  <c r="Y125" i="5"/>
  <c r="W125" i="5"/>
  <c r="N125" i="5"/>
  <c r="BF125" i="5" s="1"/>
  <c r="BI124" i="5"/>
  <c r="BH124" i="5"/>
  <c r="BG124" i="5"/>
  <c r="BE124" i="5"/>
  <c r="AA124" i="5"/>
  <c r="Y124" i="5"/>
  <c r="N124" i="5"/>
  <c r="BF124" i="5" s="1"/>
  <c r="K124" i="5"/>
  <c r="BK124" i="5" s="1"/>
  <c r="BK123" i="5"/>
  <c r="BI123" i="5"/>
  <c r="BH123" i="5"/>
  <c r="BG123" i="5"/>
  <c r="BE123" i="5"/>
  <c r="AA123" i="5"/>
  <c r="Y123" i="5"/>
  <c r="W123" i="5"/>
  <c r="N123" i="5"/>
  <c r="BF123" i="5" s="1"/>
  <c r="BK122" i="5"/>
  <c r="BI122" i="5"/>
  <c r="BH122" i="5"/>
  <c r="BG122" i="5"/>
  <c r="BE122" i="5"/>
  <c r="AA122" i="5"/>
  <c r="Y122" i="5"/>
  <c r="W122" i="5"/>
  <c r="N122" i="5"/>
  <c r="BF122" i="5" s="1"/>
  <c r="BK121" i="5"/>
  <c r="BI121" i="5"/>
  <c r="BH121" i="5"/>
  <c r="BG121" i="5"/>
  <c r="BF121" i="5"/>
  <c r="BE121" i="5"/>
  <c r="AA121" i="5"/>
  <c r="AA120" i="5" s="1"/>
  <c r="Y121" i="5"/>
  <c r="W121" i="5"/>
  <c r="N121" i="5"/>
  <c r="M114" i="5"/>
  <c r="F114" i="5"/>
  <c r="F112" i="5"/>
  <c r="F110" i="5"/>
  <c r="M84" i="5"/>
  <c r="M83" i="5"/>
  <c r="F83" i="5"/>
  <c r="M81" i="5"/>
  <c r="F81" i="5"/>
  <c r="F79" i="5"/>
  <c r="M28" i="5"/>
  <c r="O15" i="5"/>
  <c r="E15" i="5"/>
  <c r="F84" i="5" s="1"/>
  <c r="O14" i="5"/>
  <c r="O9" i="5"/>
  <c r="M112" i="5" s="1"/>
  <c r="F6" i="5"/>
  <c r="F78" i="5" s="1"/>
  <c r="BK147" i="4"/>
  <c r="BI147" i="4"/>
  <c r="BH147" i="4"/>
  <c r="BG147" i="4"/>
  <c r="BE147" i="4"/>
  <c r="AA147" i="4"/>
  <c r="AA146" i="4" s="1"/>
  <c r="Y147" i="4"/>
  <c r="W147" i="4"/>
  <c r="N147" i="4"/>
  <c r="BF147" i="4" s="1"/>
  <c r="BK146" i="4"/>
  <c r="N146" i="4" s="1"/>
  <c r="N97" i="4" s="1"/>
  <c r="Y146" i="4"/>
  <c r="W146" i="4"/>
  <c r="BK145" i="4"/>
  <c r="BI145" i="4"/>
  <c r="BH145" i="4"/>
  <c r="BG145" i="4"/>
  <c r="BF145" i="4"/>
  <c r="BE145" i="4"/>
  <c r="AA145" i="4"/>
  <c r="AA144" i="4" s="1"/>
  <c r="Y145" i="4"/>
  <c r="Y144" i="4" s="1"/>
  <c r="W145" i="4"/>
  <c r="N145" i="4"/>
  <c r="BK144" i="4"/>
  <c r="N144" i="4" s="1"/>
  <c r="N96" i="4" s="1"/>
  <c r="W144" i="4"/>
  <c r="BK143" i="4"/>
  <c r="BK142" i="4" s="1"/>
  <c r="BI143" i="4"/>
  <c r="BH143" i="4"/>
  <c r="BG143" i="4"/>
  <c r="BE143" i="4"/>
  <c r="AA143" i="4"/>
  <c r="Y143" i="4"/>
  <c r="Y142" i="4" s="1"/>
  <c r="Y141" i="4" s="1"/>
  <c r="W143" i="4"/>
  <c r="W142" i="4" s="1"/>
  <c r="W141" i="4" s="1"/>
  <c r="N143" i="4"/>
  <c r="BF143" i="4" s="1"/>
  <c r="AA142" i="4"/>
  <c r="BI140" i="4"/>
  <c r="BH140" i="4"/>
  <c r="BG140" i="4"/>
  <c r="BE140" i="4"/>
  <c r="BI139" i="4"/>
  <c r="BH139" i="4"/>
  <c r="BG139" i="4"/>
  <c r="BE139" i="4"/>
  <c r="BI138" i="4"/>
  <c r="BH138" i="4"/>
  <c r="BG138" i="4"/>
  <c r="BE138" i="4"/>
  <c r="K138" i="4"/>
  <c r="BK138" i="4" s="1"/>
  <c r="BK137" i="4"/>
  <c r="BI137" i="4"/>
  <c r="BH137" i="4"/>
  <c r="BG137" i="4"/>
  <c r="BE137" i="4"/>
  <c r="AA137" i="4"/>
  <c r="Y137" i="4"/>
  <c r="W137" i="4"/>
  <c r="N137" i="4"/>
  <c r="BF137" i="4" s="1"/>
  <c r="BK136" i="4"/>
  <c r="BI136" i="4"/>
  <c r="BH136" i="4"/>
  <c r="BG136" i="4"/>
  <c r="BE136" i="4"/>
  <c r="AA136" i="4"/>
  <c r="Y136" i="4"/>
  <c r="W136" i="4"/>
  <c r="N136" i="4"/>
  <c r="BF136" i="4" s="1"/>
  <c r="N135" i="4"/>
  <c r="N133" i="4"/>
  <c r="N132" i="4"/>
  <c r="BK131" i="4"/>
  <c r="AA131" i="4"/>
  <c r="Y131" i="4"/>
  <c r="W131" i="4"/>
  <c r="N130" i="4"/>
  <c r="N129" i="4" s="1"/>
  <c r="N91" i="4" s="1"/>
  <c r="BK128" i="4"/>
  <c r="BI128" i="4"/>
  <c r="BH128" i="4"/>
  <c r="BG128" i="4"/>
  <c r="BE128" i="4"/>
  <c r="AA128" i="4"/>
  <c r="Y128" i="4"/>
  <c r="W128" i="4"/>
  <c r="N128" i="4"/>
  <c r="BF128" i="4" s="1"/>
  <c r="BI127" i="4"/>
  <c r="BH127" i="4"/>
  <c r="BG127" i="4"/>
  <c r="BE127" i="4"/>
  <c r="K127" i="4"/>
  <c r="BK127" i="4" s="1"/>
  <c r="BK126" i="4"/>
  <c r="BI126" i="4"/>
  <c r="BH126" i="4"/>
  <c r="BG126" i="4"/>
  <c r="BE126" i="4"/>
  <c r="AA126" i="4"/>
  <c r="Y126" i="4"/>
  <c r="W126" i="4"/>
  <c r="N126" i="4"/>
  <c r="BF126" i="4" s="1"/>
  <c r="BK125" i="4"/>
  <c r="BI125" i="4"/>
  <c r="BH125" i="4"/>
  <c r="BG125" i="4"/>
  <c r="BE125" i="4"/>
  <c r="AA125" i="4"/>
  <c r="Y125" i="4"/>
  <c r="W125" i="4"/>
  <c r="N125" i="4"/>
  <c r="BF125" i="4" s="1"/>
  <c r="BI124" i="4"/>
  <c r="BH124" i="4"/>
  <c r="BG124" i="4"/>
  <c r="BE124" i="4"/>
  <c r="K124" i="4"/>
  <c r="N124" i="4" s="1"/>
  <c r="BF124" i="4" s="1"/>
  <c r="BK123" i="4"/>
  <c r="BI123" i="4"/>
  <c r="BH123" i="4"/>
  <c r="BG123" i="4"/>
  <c r="BE123" i="4"/>
  <c r="AA123" i="4"/>
  <c r="Y123" i="4"/>
  <c r="W123" i="4"/>
  <c r="N123" i="4"/>
  <c r="BF123" i="4" s="1"/>
  <c r="BK122" i="4"/>
  <c r="BI122" i="4"/>
  <c r="BH122" i="4"/>
  <c r="BG122" i="4"/>
  <c r="BE122" i="4"/>
  <c r="AA122" i="4"/>
  <c r="Y122" i="4"/>
  <c r="W122" i="4"/>
  <c r="N122" i="4"/>
  <c r="BF122" i="4" s="1"/>
  <c r="BK121" i="4"/>
  <c r="BI121" i="4"/>
  <c r="BH121" i="4"/>
  <c r="BG121" i="4"/>
  <c r="BE121" i="4"/>
  <c r="AA121" i="4"/>
  <c r="Y121" i="4"/>
  <c r="W121" i="4"/>
  <c r="N121" i="4"/>
  <c r="BF121" i="4" s="1"/>
  <c r="M114" i="4"/>
  <c r="F114" i="4"/>
  <c r="F112" i="4"/>
  <c r="F110" i="4"/>
  <c r="M84" i="4"/>
  <c r="M83" i="4"/>
  <c r="F83" i="4"/>
  <c r="F81" i="4"/>
  <c r="F79" i="4"/>
  <c r="M28" i="4"/>
  <c r="O15" i="4"/>
  <c r="E15" i="4"/>
  <c r="F84" i="4" s="1"/>
  <c r="O14" i="4"/>
  <c r="O9" i="4"/>
  <c r="M112" i="4" s="1"/>
  <c r="F6" i="4"/>
  <c r="F78" i="4" s="1"/>
  <c r="K140" i="2"/>
  <c r="K138" i="2"/>
  <c r="K140" i="3"/>
  <c r="AA140" i="3" s="1"/>
  <c r="K138" i="3"/>
  <c r="K139" i="3" s="1"/>
  <c r="K127" i="3"/>
  <c r="K124" i="3"/>
  <c r="K127" i="2"/>
  <c r="K124" i="2"/>
  <c r="BK147" i="3"/>
  <c r="BI147" i="3"/>
  <c r="BH147" i="3"/>
  <c r="BG147" i="3"/>
  <c r="BE147" i="3"/>
  <c r="AA147" i="3"/>
  <c r="Y147" i="3"/>
  <c r="Y146" i="3" s="1"/>
  <c r="Y141" i="3" s="1"/>
  <c r="W147" i="3"/>
  <c r="N147" i="3"/>
  <c r="BF147" i="3" s="1"/>
  <c r="BK146" i="3"/>
  <c r="N146" i="3" s="1"/>
  <c r="N97" i="3" s="1"/>
  <c r="AA146" i="3"/>
  <c r="W146" i="3"/>
  <c r="BK145" i="3"/>
  <c r="BK144" i="3" s="1"/>
  <c r="N144" i="3" s="1"/>
  <c r="N96" i="3" s="1"/>
  <c r="BI145" i="3"/>
  <c r="BH145" i="3"/>
  <c r="BG145" i="3"/>
  <c r="BF145" i="3"/>
  <c r="BE145" i="3"/>
  <c r="AA145" i="3"/>
  <c r="Y145" i="3"/>
  <c r="W145" i="3"/>
  <c r="W144" i="3" s="1"/>
  <c r="N145" i="3"/>
  <c r="AA144" i="3"/>
  <c r="Y144" i="3"/>
  <c r="BK143" i="3"/>
  <c r="BK142" i="3" s="1"/>
  <c r="N142" i="3" s="1"/>
  <c r="N95" i="3" s="1"/>
  <c r="BI143" i="3"/>
  <c r="BH143" i="3"/>
  <c r="BG143" i="3"/>
  <c r="BE143" i="3"/>
  <c r="AA143" i="3"/>
  <c r="Y143" i="3"/>
  <c r="W143" i="3"/>
  <c r="N143" i="3"/>
  <c r="BF143" i="3" s="1"/>
  <c r="AA142" i="3"/>
  <c r="AA141" i="3" s="1"/>
  <c r="Y142" i="3"/>
  <c r="W142" i="3"/>
  <c r="W141" i="3" s="1"/>
  <c r="BK140" i="3"/>
  <c r="BI140" i="3"/>
  <c r="BH140" i="3"/>
  <c r="BG140" i="3"/>
  <c r="BE140" i="3"/>
  <c r="N140" i="3"/>
  <c r="BF140" i="3" s="1"/>
  <c r="BI139" i="3"/>
  <c r="BH139" i="3"/>
  <c r="BG139" i="3"/>
  <c r="BE139" i="3"/>
  <c r="BI138" i="3"/>
  <c r="BH138" i="3"/>
  <c r="BG138" i="3"/>
  <c r="BE138" i="3"/>
  <c r="AA138" i="3"/>
  <c r="Y138" i="3"/>
  <c r="W138" i="3"/>
  <c r="N138" i="3"/>
  <c r="BF138" i="3" s="1"/>
  <c r="BK137" i="3"/>
  <c r="BI137" i="3"/>
  <c r="BH137" i="3"/>
  <c r="BG137" i="3"/>
  <c r="BE137" i="3"/>
  <c r="AA137" i="3"/>
  <c r="Y137" i="3"/>
  <c r="W137" i="3"/>
  <c r="N137" i="3"/>
  <c r="BF137" i="3" s="1"/>
  <c r="BK136" i="3"/>
  <c r="BI136" i="3"/>
  <c r="BH136" i="3"/>
  <c r="BG136" i="3"/>
  <c r="BE136" i="3"/>
  <c r="AA136" i="3"/>
  <c r="Y136" i="3"/>
  <c r="W136" i="3"/>
  <c r="N136" i="3"/>
  <c r="BF136" i="3" s="1"/>
  <c r="N135" i="3"/>
  <c r="N133" i="3"/>
  <c r="N132" i="3"/>
  <c r="BK131" i="3"/>
  <c r="AA131" i="3"/>
  <c r="Y131" i="3"/>
  <c r="W131" i="3"/>
  <c r="N130" i="3"/>
  <c r="N129" i="3" s="1"/>
  <c r="N91" i="3" s="1"/>
  <c r="BK128" i="3"/>
  <c r="BI128" i="3"/>
  <c r="BH128" i="3"/>
  <c r="BG128" i="3"/>
  <c r="BE128" i="3"/>
  <c r="AA128" i="3"/>
  <c r="Y128" i="3"/>
  <c r="W128" i="3"/>
  <c r="N128" i="3"/>
  <c r="BF128" i="3" s="1"/>
  <c r="BI127" i="3"/>
  <c r="BH127" i="3"/>
  <c r="BG127" i="3"/>
  <c r="BE127" i="3"/>
  <c r="AA127" i="3"/>
  <c r="BK126" i="3"/>
  <c r="BI126" i="3"/>
  <c r="BH126" i="3"/>
  <c r="BG126" i="3"/>
  <c r="BE126" i="3"/>
  <c r="AA126" i="3"/>
  <c r="Y126" i="3"/>
  <c r="W126" i="3"/>
  <c r="N126" i="3"/>
  <c r="BF126" i="3" s="1"/>
  <c r="BK125" i="3"/>
  <c r="BI125" i="3"/>
  <c r="BH125" i="3"/>
  <c r="BG125" i="3"/>
  <c r="BE125" i="3"/>
  <c r="AA125" i="3"/>
  <c r="Y125" i="3"/>
  <c r="W125" i="3"/>
  <c r="N125" i="3"/>
  <c r="BF125" i="3" s="1"/>
  <c r="BI124" i="3"/>
  <c r="BH124" i="3"/>
  <c r="BG124" i="3"/>
  <c r="BE124" i="3"/>
  <c r="AA124" i="3"/>
  <c r="BK123" i="3"/>
  <c r="BI123" i="3"/>
  <c r="BH123" i="3"/>
  <c r="BG123" i="3"/>
  <c r="BE123" i="3"/>
  <c r="AA123" i="3"/>
  <c r="Y123" i="3"/>
  <c r="W123" i="3"/>
  <c r="N123" i="3"/>
  <c r="BF123" i="3" s="1"/>
  <c r="BK122" i="3"/>
  <c r="BI122" i="3"/>
  <c r="BH122" i="3"/>
  <c r="BG122" i="3"/>
  <c r="BE122" i="3"/>
  <c r="AA122" i="3"/>
  <c r="Y122" i="3"/>
  <c r="W122" i="3"/>
  <c r="N122" i="3"/>
  <c r="BF122" i="3" s="1"/>
  <c r="BK121" i="3"/>
  <c r="BI121" i="3"/>
  <c r="BH121" i="3"/>
  <c r="BG121" i="3"/>
  <c r="BE121" i="3"/>
  <c r="AA121" i="3"/>
  <c r="Y121" i="3"/>
  <c r="W121" i="3"/>
  <c r="N121" i="3"/>
  <c r="BF121" i="3" s="1"/>
  <c r="M114" i="3"/>
  <c r="F114" i="3"/>
  <c r="F112" i="3"/>
  <c r="F110" i="3"/>
  <c r="M84" i="3"/>
  <c r="M83" i="3"/>
  <c r="F83" i="3"/>
  <c r="F81" i="3"/>
  <c r="F79" i="3"/>
  <c r="M28" i="3"/>
  <c r="O15" i="3"/>
  <c r="E15" i="3"/>
  <c r="F84" i="3" s="1"/>
  <c r="O14" i="3"/>
  <c r="O9" i="3"/>
  <c r="M112" i="3" s="1"/>
  <c r="F6" i="3"/>
  <c r="F109" i="3" s="1"/>
  <c r="K139" i="2"/>
  <c r="H36" i="7" l="1"/>
  <c r="H34" i="7"/>
  <c r="H35" i="7"/>
  <c r="H32" i="7"/>
  <c r="H35" i="5"/>
  <c r="H36" i="5"/>
  <c r="F109" i="4"/>
  <c r="F115" i="7"/>
  <c r="M81" i="4"/>
  <c r="F115" i="8"/>
  <c r="F109" i="5"/>
  <c r="N131" i="8"/>
  <c r="N92" i="8" s="1"/>
  <c r="W124" i="8"/>
  <c r="M32" i="8"/>
  <c r="BK124" i="8"/>
  <c r="BK120" i="8" s="1"/>
  <c r="K139" i="8"/>
  <c r="AA139" i="8" s="1"/>
  <c r="H36" i="8"/>
  <c r="H35" i="8"/>
  <c r="N138" i="8"/>
  <c r="BF138" i="8" s="1"/>
  <c r="Y138" i="8"/>
  <c r="H34" i="8"/>
  <c r="H32" i="8"/>
  <c r="Y127" i="8"/>
  <c r="BK141" i="8"/>
  <c r="N141" i="8" s="1"/>
  <c r="N94" i="8" s="1"/>
  <c r="Y124" i="8"/>
  <c r="Y120" i="8" s="1"/>
  <c r="AA127" i="8"/>
  <c r="AA138" i="8"/>
  <c r="N139" i="8"/>
  <c r="BF139" i="8" s="1"/>
  <c r="M81" i="8"/>
  <c r="F109" i="8"/>
  <c r="AA124" i="8"/>
  <c r="W139" i="8"/>
  <c r="BK139" i="8"/>
  <c r="Y139" i="8"/>
  <c r="K140" i="8"/>
  <c r="N127" i="8"/>
  <c r="BF127" i="8" s="1"/>
  <c r="W127" i="8"/>
  <c r="W120" i="8" s="1"/>
  <c r="W138" i="8"/>
  <c r="W141" i="7"/>
  <c r="BK120" i="7"/>
  <c r="W120" i="7"/>
  <c r="AA120" i="7"/>
  <c r="BK141" i="7"/>
  <c r="N141" i="7" s="1"/>
  <c r="N94" i="7" s="1"/>
  <c r="Y124" i="7"/>
  <c r="Y120" i="7" s="1"/>
  <c r="AA127" i="7"/>
  <c r="AA138" i="7"/>
  <c r="N139" i="7"/>
  <c r="BF139" i="7" s="1"/>
  <c r="M81" i="7"/>
  <c r="F109" i="7"/>
  <c r="AA124" i="7"/>
  <c r="W139" i="7"/>
  <c r="BK139" i="7"/>
  <c r="Y139" i="7"/>
  <c r="K140" i="7"/>
  <c r="N127" i="7"/>
  <c r="BF127" i="7" s="1"/>
  <c r="N138" i="7"/>
  <c r="BF138" i="7" s="1"/>
  <c r="W127" i="7"/>
  <c r="W138" i="7"/>
  <c r="H32" i="6"/>
  <c r="N131" i="6"/>
  <c r="N92" i="6" s="1"/>
  <c r="M32" i="6"/>
  <c r="W124" i="6"/>
  <c r="H36" i="6"/>
  <c r="Y124" i="6"/>
  <c r="AA127" i="6"/>
  <c r="H35" i="6"/>
  <c r="H34" i="6"/>
  <c r="N142" i="6"/>
  <c r="N95" i="6" s="1"/>
  <c r="BK141" i="6"/>
  <c r="N141" i="6" s="1"/>
  <c r="N94" i="6" s="1"/>
  <c r="F115" i="6"/>
  <c r="BK124" i="6"/>
  <c r="BK120" i="6" s="1"/>
  <c r="Y127" i="6"/>
  <c r="Y120" i="6" s="1"/>
  <c r="Y138" i="6"/>
  <c r="K139" i="6"/>
  <c r="M81" i="6"/>
  <c r="F109" i="6"/>
  <c r="AA124" i="6"/>
  <c r="AA120" i="6" s="1"/>
  <c r="K140" i="6"/>
  <c r="N127" i="6"/>
  <c r="BF127" i="6" s="1"/>
  <c r="N138" i="6"/>
  <c r="BF138" i="6" s="1"/>
  <c r="W127" i="6"/>
  <c r="W120" i="6" s="1"/>
  <c r="W138" i="6"/>
  <c r="H32" i="5"/>
  <c r="H34" i="5"/>
  <c r="N142" i="5"/>
  <c r="N95" i="5" s="1"/>
  <c r="BK141" i="5"/>
  <c r="N141" i="5" s="1"/>
  <c r="N94" i="5" s="1"/>
  <c r="BK120" i="5"/>
  <c r="Y120" i="5"/>
  <c r="M32" i="5"/>
  <c r="F115" i="5"/>
  <c r="W124" i="5"/>
  <c r="W120" i="5" s="1"/>
  <c r="Y127" i="5"/>
  <c r="Y138" i="5"/>
  <c r="K139" i="5"/>
  <c r="N120" i="5"/>
  <c r="N140" i="5"/>
  <c r="BF140" i="5" s="1"/>
  <c r="W140" i="5"/>
  <c r="BK140" i="5"/>
  <c r="Y140" i="5"/>
  <c r="N131" i="4"/>
  <c r="N92" i="4" s="1"/>
  <c r="H32" i="4"/>
  <c r="H35" i="4"/>
  <c r="H34" i="4"/>
  <c r="N138" i="4"/>
  <c r="BF138" i="4" s="1"/>
  <c r="AA138" i="4"/>
  <c r="N127" i="4"/>
  <c r="BF127" i="4" s="1"/>
  <c r="AA127" i="4"/>
  <c r="H36" i="4"/>
  <c r="AA141" i="4"/>
  <c r="BK141" i="4"/>
  <c r="N141" i="4" s="1"/>
  <c r="N94" i="4" s="1"/>
  <c r="N142" i="4"/>
  <c r="N95" i="4" s="1"/>
  <c r="M32" i="4"/>
  <c r="F115" i="4"/>
  <c r="W124" i="4"/>
  <c r="W120" i="4" s="1"/>
  <c r="BK124" i="4"/>
  <c r="BK120" i="4" s="1"/>
  <c r="Y127" i="4"/>
  <c r="Y138" i="4"/>
  <c r="K139" i="4"/>
  <c r="Y124" i="4"/>
  <c r="N120" i="4"/>
  <c r="K140" i="4"/>
  <c r="AA124" i="4"/>
  <c r="AA120" i="4" s="1"/>
  <c r="W127" i="4"/>
  <c r="W138" i="4"/>
  <c r="W140" i="3"/>
  <c r="Y140" i="3"/>
  <c r="AA139" i="3"/>
  <c r="Y139" i="3"/>
  <c r="Y134" i="3" s="1"/>
  <c r="BK138" i="3"/>
  <c r="AA134" i="3"/>
  <c r="N131" i="3"/>
  <c r="N92" i="3" s="1"/>
  <c r="M32" i="3"/>
  <c r="H36" i="3"/>
  <c r="AA120" i="3"/>
  <c r="AA119" i="3" s="1"/>
  <c r="AA118" i="3" s="1"/>
  <c r="H34" i="3"/>
  <c r="H35" i="3"/>
  <c r="N127" i="3"/>
  <c r="BF127" i="3" s="1"/>
  <c r="BK141" i="3"/>
  <c r="N141" i="3" s="1"/>
  <c r="N94" i="3" s="1"/>
  <c r="H32" i="3"/>
  <c r="F78" i="3"/>
  <c r="N124" i="3"/>
  <c r="W127" i="3"/>
  <c r="BK127" i="3"/>
  <c r="F115" i="3"/>
  <c r="W124" i="3"/>
  <c r="BK124" i="3"/>
  <c r="Y127" i="3"/>
  <c r="N139" i="3"/>
  <c r="Y124" i="3"/>
  <c r="W139" i="3"/>
  <c r="W134" i="3" s="1"/>
  <c r="BK139" i="3"/>
  <c r="BK134" i="3" s="1"/>
  <c r="M81" i="3"/>
  <c r="N132" i="2"/>
  <c r="N121" i="2"/>
  <c r="AA120" i="8" l="1"/>
  <c r="AA140" i="8"/>
  <c r="AA134" i="8" s="1"/>
  <c r="Y140" i="8"/>
  <c r="Y134" i="8" s="1"/>
  <c r="Y119" i="8" s="1"/>
  <c r="Y118" i="8" s="1"/>
  <c r="BK140" i="8"/>
  <c r="BK134" i="8" s="1"/>
  <c r="BK119" i="8" s="1"/>
  <c r="BK118" i="8" s="1"/>
  <c r="W140" i="8"/>
  <c r="W134" i="8" s="1"/>
  <c r="W119" i="8" s="1"/>
  <c r="W118" i="8" s="1"/>
  <c r="N140" i="8"/>
  <c r="BF140" i="8" s="1"/>
  <c r="N120" i="8"/>
  <c r="N120" i="7"/>
  <c r="AA140" i="7"/>
  <c r="AA134" i="7" s="1"/>
  <c r="AA119" i="7" s="1"/>
  <c r="AA118" i="7" s="1"/>
  <c r="Y140" i="7"/>
  <c r="Y134" i="7" s="1"/>
  <c r="Y119" i="7" s="1"/>
  <c r="Y118" i="7" s="1"/>
  <c r="BK140" i="7"/>
  <c r="BK134" i="7" s="1"/>
  <c r="BK119" i="7" s="1"/>
  <c r="BK118" i="7" s="1"/>
  <c r="W140" i="7"/>
  <c r="N140" i="7"/>
  <c r="BF140" i="7" s="1"/>
  <c r="W134" i="7"/>
  <c r="W119" i="7" s="1"/>
  <c r="W118" i="7" s="1"/>
  <c r="N139" i="6"/>
  <c r="BF139" i="6" s="1"/>
  <c r="AA139" i="6"/>
  <c r="Y139" i="6"/>
  <c r="BK139" i="6"/>
  <c r="W139" i="6"/>
  <c r="AA140" i="6"/>
  <c r="Y140" i="6"/>
  <c r="BK140" i="6"/>
  <c r="W140" i="6"/>
  <c r="N140" i="6"/>
  <c r="BF140" i="6" s="1"/>
  <c r="N120" i="6"/>
  <c r="W139" i="5"/>
  <c r="W134" i="5" s="1"/>
  <c r="W119" i="5" s="1"/>
  <c r="W118" i="5" s="1"/>
  <c r="AA139" i="5"/>
  <c r="AA134" i="5" s="1"/>
  <c r="AA119" i="5" s="1"/>
  <c r="AA118" i="5" s="1"/>
  <c r="Y139" i="5"/>
  <c r="Y134" i="5" s="1"/>
  <c r="Y119" i="5" s="1"/>
  <c r="Y118" i="5" s="1"/>
  <c r="BK139" i="5"/>
  <c r="BK134" i="5" s="1"/>
  <c r="BK119" i="5" s="1"/>
  <c r="BK118" i="5" s="1"/>
  <c r="N139" i="5"/>
  <c r="N90" i="5"/>
  <c r="Y120" i="4"/>
  <c r="W139" i="4"/>
  <c r="AA139" i="4"/>
  <c r="BK139" i="4"/>
  <c r="Y139" i="4"/>
  <c r="N139" i="4"/>
  <c r="N90" i="4"/>
  <c r="AA140" i="4"/>
  <c r="Y140" i="4"/>
  <c r="BK140" i="4"/>
  <c r="W140" i="4"/>
  <c r="N140" i="4"/>
  <c r="BF140" i="4" s="1"/>
  <c r="BK120" i="3"/>
  <c r="BK119" i="3" s="1"/>
  <c r="BK118" i="3" s="1"/>
  <c r="Y120" i="3"/>
  <c r="Y119" i="3" s="1"/>
  <c r="Y118" i="3" s="1"/>
  <c r="BF124" i="3"/>
  <c r="N120" i="3"/>
  <c r="BF139" i="3"/>
  <c r="N134" i="3"/>
  <c r="N93" i="3" s="1"/>
  <c r="W120" i="3"/>
  <c r="W119" i="3" s="1"/>
  <c r="W118" i="3" s="1"/>
  <c r="N135" i="2"/>
  <c r="AA119" i="8" l="1"/>
  <c r="AA118" i="8" s="1"/>
  <c r="N134" i="8"/>
  <c r="N93" i="8" s="1"/>
  <c r="N90" i="8"/>
  <c r="N134" i="7"/>
  <c r="N93" i="7" s="1"/>
  <c r="N90" i="7"/>
  <c r="BK134" i="6"/>
  <c r="BK119" i="6" s="1"/>
  <c r="BK118" i="6" s="1"/>
  <c r="Y134" i="6"/>
  <c r="Y119" i="6" s="1"/>
  <c r="Y118" i="6" s="1"/>
  <c r="AA134" i="6"/>
  <c r="AA119" i="6" s="1"/>
  <c r="AA118" i="6" s="1"/>
  <c r="W134" i="6"/>
  <c r="W119" i="6" s="1"/>
  <c r="W118" i="6" s="1"/>
  <c r="N90" i="6"/>
  <c r="N134" i="6"/>
  <c r="N93" i="6" s="1"/>
  <c r="BF139" i="5"/>
  <c r="N134" i="5"/>
  <c r="Y134" i="4"/>
  <c r="Y119" i="4" s="1"/>
  <c r="Y118" i="4" s="1"/>
  <c r="AA134" i="4"/>
  <c r="AA119" i="4" s="1"/>
  <c r="AA118" i="4" s="1"/>
  <c r="W134" i="4"/>
  <c r="W119" i="4" s="1"/>
  <c r="W118" i="4" s="1"/>
  <c r="BK134" i="4"/>
  <c r="BK119" i="4" s="1"/>
  <c r="BK118" i="4" s="1"/>
  <c r="BF139" i="4"/>
  <c r="N134" i="4"/>
  <c r="N119" i="3"/>
  <c r="N90" i="3"/>
  <c r="N130" i="2"/>
  <c r="N119" i="8" l="1"/>
  <c r="N118" i="8" s="1"/>
  <c r="N88" i="8" s="1"/>
  <c r="N119" i="7"/>
  <c r="N118" i="7" s="1"/>
  <c r="N88" i="7" s="1"/>
  <c r="N119" i="6"/>
  <c r="N93" i="5"/>
  <c r="N119" i="5"/>
  <c r="N93" i="4"/>
  <c r="N119" i="4"/>
  <c r="N118" i="3"/>
  <c r="N88" i="3" s="1"/>
  <c r="N89" i="3"/>
  <c r="N129" i="2"/>
  <c r="N91" i="2" s="1"/>
  <c r="N89" i="7" l="1"/>
  <c r="N89" i="8"/>
  <c r="M27" i="8"/>
  <c r="M30" i="8" s="1"/>
  <c r="L101" i="8"/>
  <c r="M27" i="7"/>
  <c r="M30" i="7" s="1"/>
  <c r="L101" i="7"/>
  <c r="N118" i="6"/>
  <c r="N88" i="6" s="1"/>
  <c r="N89" i="6"/>
  <c r="N89" i="5"/>
  <c r="N118" i="5"/>
  <c r="N88" i="5" s="1"/>
  <c r="N118" i="4"/>
  <c r="N88" i="4" s="1"/>
  <c r="N89" i="4"/>
  <c r="M27" i="3"/>
  <c r="M30" i="3" s="1"/>
  <c r="L101" i="3"/>
  <c r="N133" i="2"/>
  <c r="N131" i="2" s="1"/>
  <c r="M33" i="8" l="1"/>
  <c r="L38" i="8" s="1"/>
  <c r="H33" i="8"/>
  <c r="M33" i="7"/>
  <c r="L38" i="7" s="1"/>
  <c r="H33" i="7"/>
  <c r="L101" i="6"/>
  <c r="M27" i="6"/>
  <c r="M30" i="6" s="1"/>
  <c r="M27" i="5"/>
  <c r="M30" i="5" s="1"/>
  <c r="L101" i="5"/>
  <c r="M27" i="4"/>
  <c r="M30" i="4" s="1"/>
  <c r="L101" i="4"/>
  <c r="M33" i="3"/>
  <c r="L38" i="3" s="1"/>
  <c r="H33" i="3"/>
  <c r="AY93" i="1"/>
  <c r="AX93" i="1"/>
  <c r="BB93" i="1"/>
  <c r="AS93" i="1"/>
  <c r="AY92" i="1"/>
  <c r="AX92" i="1"/>
  <c r="AV92" i="1"/>
  <c r="AS92" i="1"/>
  <c r="AY91" i="1"/>
  <c r="AX91" i="1"/>
  <c r="BD91" i="1"/>
  <c r="BB91" i="1"/>
  <c r="BA91" i="1"/>
  <c r="AS91" i="1"/>
  <c r="AY88" i="1"/>
  <c r="AX88" i="1"/>
  <c r="BI147" i="2"/>
  <c r="BH147" i="2"/>
  <c r="BG147" i="2"/>
  <c r="BE147" i="2"/>
  <c r="AA147" i="2"/>
  <c r="Y147" i="2"/>
  <c r="W147" i="2"/>
  <c r="BK147" i="2"/>
  <c r="N147" i="2"/>
  <c r="BF147" i="2" s="1"/>
  <c r="BI145" i="2"/>
  <c r="BH145" i="2"/>
  <c r="BG145" i="2"/>
  <c r="BE145" i="2"/>
  <c r="AA145" i="2"/>
  <c r="AA144" i="2" s="1"/>
  <c r="Y145" i="2"/>
  <c r="Y144" i="2" s="1"/>
  <c r="W145" i="2"/>
  <c r="W144" i="2" s="1"/>
  <c r="BK145" i="2"/>
  <c r="BK144" i="2" s="1"/>
  <c r="N144" i="2" s="1"/>
  <c r="N96" i="2" s="1"/>
  <c r="N145" i="2"/>
  <c r="BF145" i="2" s="1"/>
  <c r="BI143" i="2"/>
  <c r="BH143" i="2"/>
  <c r="BG143" i="2"/>
  <c r="BE143" i="2"/>
  <c r="AA143" i="2"/>
  <c r="Y143" i="2"/>
  <c r="W143" i="2"/>
  <c r="BK143" i="2"/>
  <c r="N143" i="2"/>
  <c r="BF143" i="2" s="1"/>
  <c r="BI140" i="2"/>
  <c r="BH140" i="2"/>
  <c r="BG140" i="2"/>
  <c r="BE140" i="2"/>
  <c r="AA140" i="2"/>
  <c r="Y140" i="2"/>
  <c r="W140" i="2"/>
  <c r="BK140" i="2"/>
  <c r="N140" i="2"/>
  <c r="BF140" i="2" s="1"/>
  <c r="BI139" i="2"/>
  <c r="BH139" i="2"/>
  <c r="BG139" i="2"/>
  <c r="BE139" i="2"/>
  <c r="AA139" i="2"/>
  <c r="Y139" i="2"/>
  <c r="W139" i="2"/>
  <c r="BK139" i="2"/>
  <c r="N139" i="2"/>
  <c r="BF139" i="2" s="1"/>
  <c r="BI138" i="2"/>
  <c r="BH138" i="2"/>
  <c r="BG138" i="2"/>
  <c r="BE138" i="2"/>
  <c r="AA138" i="2"/>
  <c r="Y138" i="2"/>
  <c r="W138" i="2"/>
  <c r="BK138" i="2"/>
  <c r="N138" i="2"/>
  <c r="BF138" i="2" s="1"/>
  <c r="BI137" i="2"/>
  <c r="BH137" i="2"/>
  <c r="BG137" i="2"/>
  <c r="BE137" i="2"/>
  <c r="AA137" i="2"/>
  <c r="Y137" i="2"/>
  <c r="W137" i="2"/>
  <c r="BK137" i="2"/>
  <c r="N137" i="2"/>
  <c r="BF137" i="2" s="1"/>
  <c r="BI136" i="2"/>
  <c r="BH136" i="2"/>
  <c r="BG136" i="2"/>
  <c r="BE136" i="2"/>
  <c r="AA136" i="2"/>
  <c r="Y136" i="2"/>
  <c r="W136" i="2"/>
  <c r="BK136" i="2"/>
  <c r="N136" i="2"/>
  <c r="BI128" i="2"/>
  <c r="BH128" i="2"/>
  <c r="BG128" i="2"/>
  <c r="BE128" i="2"/>
  <c r="AA128" i="2"/>
  <c r="Y128" i="2"/>
  <c r="W128" i="2"/>
  <c r="BK128" i="2"/>
  <c r="N128" i="2"/>
  <c r="BF128" i="2" s="1"/>
  <c r="BI127" i="2"/>
  <c r="BH127" i="2"/>
  <c r="BG127" i="2"/>
  <c r="BE127" i="2"/>
  <c r="AA127" i="2"/>
  <c r="Y127" i="2"/>
  <c r="W127" i="2"/>
  <c r="BK127" i="2"/>
  <c r="N127" i="2"/>
  <c r="BF127" i="2" s="1"/>
  <c r="BI126" i="2"/>
  <c r="BH126" i="2"/>
  <c r="BG126" i="2"/>
  <c r="BE126" i="2"/>
  <c r="AA126" i="2"/>
  <c r="Y126" i="2"/>
  <c r="W126" i="2"/>
  <c r="BK126" i="2"/>
  <c r="N126" i="2"/>
  <c r="BF126" i="2" s="1"/>
  <c r="BI125" i="2"/>
  <c r="BH125" i="2"/>
  <c r="BG125" i="2"/>
  <c r="BE125" i="2"/>
  <c r="AA125" i="2"/>
  <c r="Y125" i="2"/>
  <c r="W125" i="2"/>
  <c r="BK125" i="2"/>
  <c r="N125" i="2"/>
  <c r="BF125" i="2" s="1"/>
  <c r="BI124" i="2"/>
  <c r="BH124" i="2"/>
  <c r="BG124" i="2"/>
  <c r="BE124" i="2"/>
  <c r="AA124" i="2"/>
  <c r="Y124" i="2"/>
  <c r="W124" i="2"/>
  <c r="BK124" i="2"/>
  <c r="N124" i="2"/>
  <c r="BF124" i="2" s="1"/>
  <c r="BI123" i="2"/>
  <c r="BH123" i="2"/>
  <c r="BG123" i="2"/>
  <c r="BE123" i="2"/>
  <c r="AA123" i="2"/>
  <c r="Y123" i="2"/>
  <c r="W123" i="2"/>
  <c r="BK123" i="2"/>
  <c r="N123" i="2"/>
  <c r="BF123" i="2" s="1"/>
  <c r="BI122" i="2"/>
  <c r="BH122" i="2"/>
  <c r="BG122" i="2"/>
  <c r="BE122" i="2"/>
  <c r="AA122" i="2"/>
  <c r="Y122" i="2"/>
  <c r="W122" i="2"/>
  <c r="BK122" i="2"/>
  <c r="N122" i="2"/>
  <c r="BI121" i="2"/>
  <c r="BH121" i="2"/>
  <c r="BG121" i="2"/>
  <c r="BE121" i="2"/>
  <c r="AA121" i="2"/>
  <c r="Y121" i="2"/>
  <c r="W121" i="2"/>
  <c r="BK121" i="2"/>
  <c r="M114" i="2"/>
  <c r="F114" i="2"/>
  <c r="F112" i="2"/>
  <c r="F110" i="2"/>
  <c r="M28" i="2"/>
  <c r="AS88" i="1" s="1"/>
  <c r="M84" i="2"/>
  <c r="M83" i="2"/>
  <c r="F83" i="2"/>
  <c r="F81" i="2"/>
  <c r="F79" i="2"/>
  <c r="O15" i="2"/>
  <c r="E15" i="2"/>
  <c r="F115" i="2" s="1"/>
  <c r="O14" i="2"/>
  <c r="O9" i="2"/>
  <c r="M112" i="2" s="1"/>
  <c r="F6" i="2"/>
  <c r="AK27" i="1"/>
  <c r="AM83" i="1"/>
  <c r="L83" i="1"/>
  <c r="AM82" i="1"/>
  <c r="L82" i="1"/>
  <c r="L80" i="1"/>
  <c r="L78" i="1"/>
  <c r="L77" i="1"/>
  <c r="M33" i="6" l="1"/>
  <c r="L38" i="6" s="1"/>
  <c r="H33" i="6"/>
  <c r="H33" i="5"/>
  <c r="M33" i="5"/>
  <c r="L38" i="5" s="1"/>
  <c r="M33" i="4"/>
  <c r="H33" i="4"/>
  <c r="L38" i="4"/>
  <c r="BF136" i="2"/>
  <c r="N134" i="2"/>
  <c r="BF122" i="2"/>
  <c r="N120" i="2"/>
  <c r="BF121" i="2"/>
  <c r="AS87" i="1"/>
  <c r="Y142" i="2"/>
  <c r="BK142" i="2"/>
  <c r="N142" i="2" s="1"/>
  <c r="N95" i="2" s="1"/>
  <c r="AA142" i="2"/>
  <c r="Y146" i="2"/>
  <c r="W134" i="2"/>
  <c r="AA120" i="2"/>
  <c r="BK134" i="2"/>
  <c r="AA131" i="2"/>
  <c r="BK146" i="2"/>
  <c r="N146" i="2" s="1"/>
  <c r="N97" i="2" s="1"/>
  <c r="BK120" i="2"/>
  <c r="Y131" i="2"/>
  <c r="W131" i="2"/>
  <c r="AA134" i="2"/>
  <c r="AA146" i="2"/>
  <c r="H35" i="2"/>
  <c r="BC88" i="1" s="1"/>
  <c r="M32" i="2"/>
  <c r="AV88" i="1" s="1"/>
  <c r="F84" i="2"/>
  <c r="M81" i="2"/>
  <c r="Y120" i="2"/>
  <c r="AV91" i="1"/>
  <c r="AT91" i="1" s="1"/>
  <c r="AU93" i="1"/>
  <c r="BD92" i="1"/>
  <c r="H34" i="2"/>
  <c r="BB88" i="1" s="1"/>
  <c r="AW91" i="1"/>
  <c r="BA93" i="1"/>
  <c r="AW92" i="1"/>
  <c r="AT92" i="1" s="1"/>
  <c r="H32" i="2"/>
  <c r="AZ88" i="1" s="1"/>
  <c r="W120" i="2"/>
  <c r="BA92" i="1"/>
  <c r="AZ92" i="1"/>
  <c r="BC92" i="1"/>
  <c r="BC93" i="1"/>
  <c r="AZ91" i="1"/>
  <c r="F109" i="2"/>
  <c r="F78" i="2"/>
  <c r="Y134" i="2"/>
  <c r="BB92" i="1"/>
  <c r="AW93" i="1"/>
  <c r="AV93" i="1"/>
  <c r="AT93" i="1" s="1"/>
  <c r="BD93" i="1"/>
  <c r="BK131" i="2"/>
  <c r="W142" i="2"/>
  <c r="W146" i="2"/>
  <c r="BC91" i="1"/>
  <c r="AZ93" i="1"/>
  <c r="H36" i="2"/>
  <c r="BD88" i="1" s="1"/>
  <c r="AU91" i="1"/>
  <c r="N119" i="2" l="1"/>
  <c r="N90" i="2"/>
  <c r="AZ87" i="1"/>
  <c r="AV87" i="1" s="1"/>
  <c r="Y141" i="2"/>
  <c r="BC87" i="1"/>
  <c r="W34" i="1" s="1"/>
  <c r="BK141" i="2"/>
  <c r="N141" i="2" s="1"/>
  <c r="N94" i="2" s="1"/>
  <c r="AA119" i="2"/>
  <c r="AA141" i="2"/>
  <c r="W141" i="2"/>
  <c r="W119" i="2"/>
  <c r="N92" i="2"/>
  <c r="N93" i="2"/>
  <c r="AU92" i="1"/>
  <c r="Y119" i="2"/>
  <c r="Y118" i="2" s="1"/>
  <c r="BD87" i="1"/>
  <c r="W35" i="1" s="1"/>
  <c r="BK119" i="2"/>
  <c r="BB87" i="1"/>
  <c r="N118" i="2" l="1"/>
  <c r="AY87" i="1"/>
  <c r="AA118" i="2"/>
  <c r="W118" i="2"/>
  <c r="AU88" i="1" s="1"/>
  <c r="AU87" i="1" s="1"/>
  <c r="W33" i="1"/>
  <c r="AX87" i="1"/>
  <c r="BK118" i="2"/>
  <c r="N89" i="2"/>
  <c r="N88" i="2" l="1"/>
  <c r="M27" i="2" s="1"/>
  <c r="M30" i="2" s="1"/>
  <c r="AT87" i="1"/>
  <c r="L101" i="2" l="1"/>
  <c r="M33" i="2"/>
  <c r="AW88" i="1" s="1"/>
  <c r="AT88" i="1" s="1"/>
  <c r="H33" i="2"/>
  <c r="BA88" i="1" s="1"/>
  <c r="BA87" i="1" s="1"/>
  <c r="AW87" i="1" s="1"/>
  <c r="AG88" i="1"/>
  <c r="AG87" i="1" l="1"/>
  <c r="AN88" i="1"/>
  <c r="L38" i="2"/>
  <c r="AG97" i="1" l="1"/>
  <c r="AN97" i="1"/>
  <c r="AK29" i="1"/>
  <c r="AK32" i="1" l="1"/>
  <c r="AK37" i="1" s="1"/>
  <c r="W32" i="1"/>
</calcChain>
</file>

<file path=xl/sharedStrings.xml><?xml version="1.0" encoding="utf-8"?>
<sst xmlns="http://schemas.openxmlformats.org/spreadsheetml/2006/main" count="2946" uniqueCount="226">
  <si>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</si>
  <si>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</si>
  <si>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</si>
  <si>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</si>
  <si>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</si>
  <si>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</si>
  <si>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</si>
  <si>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</si>
  <si>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>&gt;&gt;  skryté stĺpce  &lt;&lt;</t>
  </si>
  <si>
    <t>0,01</t>
  </si>
  <si>
    <t>20</t>
  </si>
  <si>
    <t>SÚHRNNÝ LIST STAVBY</t>
  </si>
  <si>
    <t>v ---  nižšie sa nachádzajú doplnkové a pomocné údaje k zostavám  --- v</t>
  </si>
  <si>
    <t>0,001</t>
  </si>
  <si>
    <t>Kód:</t>
  </si>
  <si>
    <t>DSP(DRS)</t>
  </si>
  <si>
    <t>Stavba:</t>
  </si>
  <si>
    <t>JKSO:</t>
  </si>
  <si>
    <t>KS:</t>
  </si>
  <si>
    <t>2112</t>
  </si>
  <si>
    <t>Miesto:</t>
  </si>
  <si>
    <t>Dátum:</t>
  </si>
  <si>
    <t>Objednávateľ:</t>
  </si>
  <si>
    <t>IČO:</t>
  </si>
  <si>
    <t>IČO DPH:</t>
  </si>
  <si>
    <t>Zhotoviteľ:</t>
  </si>
  <si>
    <t xml:space="preserve"> </t>
  </si>
  <si>
    <t>Projektant:</t>
  </si>
  <si>
    <t>True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</si>
  <si>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</si>
  <si>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</si>
  <si>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</si>
  <si>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</si>
  <si>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</si>
  <si>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</si>
  <si>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</si>
  <si>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</si>
  <si>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</si>
  <si>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</si>
  <si>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</si>
  <si>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</si>
  <si>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</si>
  <si>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</si>
  <si>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</si>
  <si>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</si>
  <si>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</si>
  <si>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</si>
  <si>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</si>
  <si>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</si>
  <si>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</si>
  <si>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</si>
  <si>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</si>
  <si>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</si>
  <si>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</si>
  <si>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</si>
  <si>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</si>
  <si>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</si>
  <si>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</si>
  <si>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</si>
  <si>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</si>
  <si>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</si>
  <si>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</si>
  <si>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</si>
  <si>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</si>
  <si>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</si>
  <si>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</si>
  <si>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</si>
  <si>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</si>
  <si>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</si>
  <si>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</si>
  <si>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</si>
  <si>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###NOIMPORT###</t>
  </si>
  <si>
    <t>IMPORT</t>
  </si>
  <si>
    <t>{5f91c07c-bb25-4d27-858b-fa7d8fd6dd91}</t>
  </si>
  <si>
    <t>{00000000-0000-0000-0000-000000000000}</t>
  </si>
  <si>
    <t>/</t>
  </si>
  <si>
    <t>1</t>
  </si>
  <si>
    <t>{85df8818-560a-4a5e-a84a-5d2801e4224e}</t>
  </si>
  <si>
    <t>{710732d1-18f1-49ef-9e1b-d85102dd6667}</t>
  </si>
  <si>
    <t>{bcb4c3d6-eef0-4239-9095-cb845b428915}</t>
  </si>
  <si>
    <t>{894728c3-e913-46d9-b408-3e9919509f5d}</t>
  </si>
  <si>
    <t>2) Ostatné náklady zo súhrnného listu</t>
  </si>
  <si>
    <t>Percent. zadanie_x000D_
[% nákladov rozpočtu]</t>
  </si>
  <si>
    <t>Zaradenie nákladov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</si>
  <si>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</si>
  <si>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</si>
  <si>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</si>
  <si>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</si>
  <si>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</si>
  <si>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</si>
  <si>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Objekt:</t>
  </si>
  <si>
    <t>Náklady z rozpočtu</t>
  </si>
  <si>
    <t>Ostatné náklady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</si>
  <si>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</si>
  <si>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</si>
  <si>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</si>
  <si>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</si>
  <si>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</si>
  <si>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</si>
  <si>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</si>
  <si>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</si>
  <si>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>VRN - Vedľajšie rozpočtové náklady</t>
  </si>
  <si>
    <t xml:space="preserve">    VRN03 - Geodetické práce</t>
  </si>
  <si>
    <t xml:space="preserve">    VRN04 - Projektové práce</t>
  </si>
  <si>
    <t xml:space="preserve">    VRN06 - Zariadenie staveniska</t>
  </si>
  <si>
    <t>2) Ostatné náklady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</si>
  <si>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</si>
  <si>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</si>
  <si>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</si>
  <si>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</si>
  <si>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</si>
  <si>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</si>
  <si>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</si>
  <si>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</si>
  <si>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</si>
  <si>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</si>
  <si>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</si>
  <si>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</si>
  <si>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</si>
  <si>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</si>
  <si>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</si>
  <si>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m2</t>
  </si>
  <si>
    <t>4</t>
  </si>
  <si>
    <t>2</t>
  </si>
  <si>
    <t>-169691661</t>
  </si>
  <si>
    <t>113107232</t>
  </si>
  <si>
    <t>Odstránenie pôvodných konštrukcií a vrstiev z betónu prostého, podklad, kryt, dlažba, obrubníky,  -2,2000t</t>
  </si>
  <si>
    <t>m3</t>
  </si>
  <si>
    <t>1383573589</t>
  </si>
  <si>
    <t>t</t>
  </si>
  <si>
    <t>5</t>
  </si>
  <si>
    <t>162501122</t>
  </si>
  <si>
    <t xml:space="preserve">Vodorovné premiestnenie výkopku po spevnenej ceste z horniny tr.1-4, nad 100 do 1000 m3 na vzdialenosť do 3000 m </t>
  </si>
  <si>
    <t>1681925433</t>
  </si>
  <si>
    <t>8</t>
  </si>
  <si>
    <t>162501123</t>
  </si>
  <si>
    <t>1266939450</t>
  </si>
  <si>
    <t>167101102</t>
  </si>
  <si>
    <t>Nakladanie neuľahnutého výkopku z hornín tr.1-4 nad 100 do 1000 m3</t>
  </si>
  <si>
    <t>-1816157790</t>
  </si>
  <si>
    <t>171201202</t>
  </si>
  <si>
    <t>Uloženie sypaniny na skládky nad 100 do 1000 m3</t>
  </si>
  <si>
    <t>-1660578335</t>
  </si>
  <si>
    <t>171209002</t>
  </si>
  <si>
    <t>Poplatok za skladovanie - zemina a kamenivo (17 05) ostatné</t>
  </si>
  <si>
    <t>1858080667</t>
  </si>
  <si>
    <t>M</t>
  </si>
  <si>
    <t>181101102</t>
  </si>
  <si>
    <t>Úprava pláne  v hornine 1-4 so zhutnením</t>
  </si>
  <si>
    <t>303010533</t>
  </si>
  <si>
    <t>m</t>
  </si>
  <si>
    <t>ks</t>
  </si>
  <si>
    <t>917862111</t>
  </si>
  <si>
    <t>1392070118</t>
  </si>
  <si>
    <t>5922903060</t>
  </si>
  <si>
    <t>1735458656</t>
  </si>
  <si>
    <t>979081111</t>
  </si>
  <si>
    <t>Odvoz sutiny a vybúraných hmôt na skládku do 1 km</t>
  </si>
  <si>
    <t>-717601006</t>
  </si>
  <si>
    <t>979081121</t>
  </si>
  <si>
    <t>1364100287</t>
  </si>
  <si>
    <t>979089012</t>
  </si>
  <si>
    <t>Poplatok za skladovanie - betón, tehly, dlaždice (17 01 ), ostatné</t>
  </si>
  <si>
    <t>-1576511002</t>
  </si>
  <si>
    <t>000300013</t>
  </si>
  <si>
    <t>Geodetické práce - vykonávané pred výstavbou určenie priebehu nadzemného alebo podzemného existujúceho aj plánovaného vedenia</t>
  </si>
  <si>
    <t>kpl</t>
  </si>
  <si>
    <t>1024</t>
  </si>
  <si>
    <t>-1548056381</t>
  </si>
  <si>
    <t>000400022</t>
  </si>
  <si>
    <t>Projektové práce - náklady na dokumentáciu skutočného zhotovenia stavby</t>
  </si>
  <si>
    <t>-1038011015</t>
  </si>
  <si>
    <t>000600024</t>
  </si>
  <si>
    <t>Zariadenie staveniska - prevádzkové dopravné značenie po stavenisku</t>
  </si>
  <si>
    <t>1258205811</t>
  </si>
  <si>
    <t xml:space="preserve">    4 - Vodorovné konštrukcie</t>
  </si>
  <si>
    <t>451311411</t>
  </si>
  <si>
    <t>Osadenie cestneho obrubníka betónového stojatého do lôžka z betónu prosteho tr. C 12/15 s bočnou oporou</t>
  </si>
  <si>
    <t>Obrubník betónový cestný, skosený, 100/25/15 cm, sivá</t>
  </si>
  <si>
    <t>915721212</t>
  </si>
  <si>
    <t>Vodorovné dopravné značenie striekané farbou prechodov pre chodcov, šípky, symboly a pod., biela retroreflexná</t>
  </si>
  <si>
    <t>Rekonštrukcia jestvujúcich priechodov a retardérov v meste Trebišov</t>
  </si>
  <si>
    <t>Trebišov</t>
  </si>
  <si>
    <t>Mesto Trebišov</t>
  </si>
  <si>
    <t>Ing. Z. Béreš</t>
  </si>
  <si>
    <t>01 - Priechod pre chodcov</t>
  </si>
  <si>
    <t>113307122</t>
  </si>
  <si>
    <t>573111112</t>
  </si>
  <si>
    <t>Postrek asfaltový infiltračný s posypom kamenivom z asfaltu cestného v množstve 1,00 kg/m2</t>
  </si>
  <si>
    <t>Asfaltový betón vrstva obrusná AC 11 O v pruhu š. do 3 m z nemodifik. asfaltu tr. II, po zhutnení hr. 50 mm</t>
  </si>
  <si>
    <t>577144231</t>
  </si>
  <si>
    <t>Podklad pod dlažbu z betónu prostého tr. C 16/20 hr. do 150 mm</t>
  </si>
  <si>
    <t>Odvoz sutiny a vybúraných hmôt na skládku za každý ďalší 1 km - celkovo 5 km</t>
  </si>
  <si>
    <t>Vodorovné premiestnenie výkopku po spevnenej ceste z horniny tr.1-4, nad 100 do 1000 m3, príplatok k cene za každých ďalšich a začatých 1000 m - celkovo 5 km</t>
  </si>
  <si>
    <t>02 - Priechod pre chodcov s nábehom</t>
  </si>
  <si>
    <t>Odstránenie podkladu v ploche do 200 m2 z kameniva hrubého drveného, hr. 200 mm,  -0,4700t</t>
  </si>
  <si>
    <t>03 - Priechod pre chodcov s nábehom</t>
  </si>
  <si>
    <t xml:space="preserve">04 - Priechod pre chodcov </t>
  </si>
  <si>
    <t xml:space="preserve">05 - Priechod pre chodcov </t>
  </si>
  <si>
    <t xml:space="preserve">06 - Priechod pre chodcov </t>
  </si>
  <si>
    <t>07 - Priechod pre chodcov s nábehom</t>
  </si>
  <si>
    <t>Rekapitulácia objektov stavby</t>
  </si>
  <si>
    <t xml:space="preserve">Spracoval: </t>
  </si>
  <si>
    <t>Ing. Béreš</t>
  </si>
  <si>
    <t xml:space="preserve">Miesto: </t>
  </si>
  <si>
    <t xml:space="preserve">Dátum: </t>
  </si>
  <si>
    <t>Zákazka</t>
  </si>
  <si>
    <t>Ostatné</t>
  </si>
  <si>
    <t>ZRN</t>
  </si>
  <si>
    <t>HZS</t>
  </si>
  <si>
    <t>VRN</t>
  </si>
  <si>
    <t>KČ</t>
  </si>
  <si>
    <t>Celkom</t>
  </si>
  <si>
    <t>Priechod 1</t>
  </si>
  <si>
    <t>Priechod 2</t>
  </si>
  <si>
    <t>Priechod 3</t>
  </si>
  <si>
    <t>Priechod 4</t>
  </si>
  <si>
    <t>Priechod 5</t>
  </si>
  <si>
    <t>Priechod 6</t>
  </si>
  <si>
    <t>Priechod 7</t>
  </si>
  <si>
    <t>S0 1-7</t>
  </si>
  <si>
    <t>Priechod pre chodcov</t>
  </si>
  <si>
    <t>Priechod pre chodcov s nábehom</t>
  </si>
  <si>
    <t xml:space="preserve">KRYCÍ LIST </t>
  </si>
  <si>
    <t xml:space="preserve">REKAPITULÁCIA </t>
  </si>
  <si>
    <t>ZADANIE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</si>
</sst>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5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F0000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sz val="9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8"/>
      <color rgb="FF969696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  <font>
      <b/>
      <sz val="14"/>
      <name val="Arial"/>
      <charset val="238"/>
    </font>
    <font>
      <sz val="8"/>
      <name val="Arial"/>
      <charset val="238"/>
    </font>
    <font>
      <b/>
      <sz val="9"/>
      <name val="Arial"/>
      <charset val="238"/>
    </font>
    <font>
      <b/>
      <sz val="9"/>
      <name val="Arial CE"/>
      <charset val="238"/>
    </font>
    <font>
      <sz val="8"/>
      <name val="Arial CE"/>
      <charset val="238"/>
    </font>
    <font>
      <sz val="9"/>
      <name val="Arial"/>
      <charset val="238"/>
    </font>
    <font>
      <sz val="9"/>
      <name val="Arial CE"/>
      <charset val="238"/>
    </font>
    <font>
      <sz val="9"/>
      <name val="MS Sans Serif"/>
      <charset val="238"/>
    </font>
    <font>
      <b/>
      <sz val="8"/>
      <name val="Arial"/>
      <charset val="238"/>
    </font>
    <font>
      <b/>
      <sz val="8"/>
      <color indexed="12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indexed="9"/>
      </patternFill>
    </fill>
  </fills>
  <borders count="3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5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vertical="center"/>
    </xf>
    <xf numFmtId="0" fontId="9" fillId="2" borderId="0" xfId="0" applyFont="1" applyFill="1" applyAlignment="1">
      <alignment horizontal="left" vertical="center"/>
    </xf>
    <xf numFmtId="0" fontId="10" fillId="2" borderId="0" xfId="0" applyFont="1" applyFill="1" applyAlignment="1">
      <alignment vertical="center"/>
    </xf>
    <xf numFmtId="0" fontId="11" fillId="2" borderId="0" xfId="0" applyFont="1" applyFill="1" applyAlignment="1">
      <alignment horizontal="left" vertical="center"/>
    </xf>
    <xf numFmtId="0" fontId="12" fillId="2" borderId="0" xfId="1" applyFont="1" applyFill="1" applyAlignment="1">
      <alignment vertical="center"/>
    </xf>
    <xf numFmtId="0" fontId="0" fillId="2" borderId="0" xfId="0" applyFill="1"/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5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5" fillId="0" borderId="0" xfId="0" applyFont="1" applyAlignment="1">
      <alignment horizontal="left" vertical="center"/>
    </xf>
    <xf numFmtId="0" fontId="0" fillId="0" borderId="6" xfId="0" applyBorder="1"/>
    <xf numFmtId="0" fontId="16" fillId="0" borderId="0" xfId="0" applyFont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17" fillId="0" borderId="7" xfId="0" applyFon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0" fillId="4" borderId="0" xfId="0" applyFill="1" applyAlignment="1">
      <alignment vertical="center"/>
    </xf>
    <xf numFmtId="0" fontId="3" fillId="4" borderId="8" xfId="0" applyFont="1" applyFill="1" applyBorder="1" applyAlignment="1">
      <alignment horizontal="left" vertical="center"/>
    </xf>
    <xf numFmtId="0" fontId="0" fillId="4" borderId="9" xfId="0" applyFill="1" applyBorder="1" applyAlignment="1">
      <alignment vertical="center"/>
    </xf>
    <xf numFmtId="0" fontId="3" fillId="4" borderId="9" xfId="0" applyFont="1" applyFill="1" applyBorder="1" applyAlignment="1">
      <alignment horizontal="center"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0" fillId="0" borderId="15" xfId="0" applyBorder="1" applyAlignment="1">
      <alignment vertical="center"/>
    </xf>
    <xf numFmtId="0" fontId="0" fillId="5" borderId="9" xfId="0" applyFill="1" applyBorder="1" applyAlignment="1">
      <alignment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Alignment="1">
      <alignment vertical="center"/>
    </xf>
    <xf numFmtId="166" fontId="22" fillId="0" borderId="0" xfId="0" applyNumberFormat="1" applyFont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4" fillId="0" borderId="5" xfId="0" applyFont="1" applyBorder="1" applyAlignment="1">
      <alignment vertical="center"/>
    </xf>
    <xf numFmtId="4" fontId="28" fillId="0" borderId="14" xfId="0" applyNumberFormat="1" applyFont="1" applyBorder="1" applyAlignment="1">
      <alignment vertical="center"/>
    </xf>
    <xf numFmtId="4" fontId="28" fillId="0" borderId="0" xfId="0" applyNumberFormat="1" applyFont="1" applyAlignment="1">
      <alignment vertical="center"/>
    </xf>
    <xf numFmtId="166" fontId="28" fillId="0" borderId="0" xfId="0" applyNumberFormat="1" applyFont="1" applyAlignment="1">
      <alignment vertical="center"/>
    </xf>
    <xf numFmtId="4" fontId="28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" fontId="28" fillId="0" borderId="16" xfId="0" applyNumberFormat="1" applyFont="1" applyBorder="1" applyAlignment="1">
      <alignment vertical="center"/>
    </xf>
    <xf numFmtId="4" fontId="28" fillId="0" borderId="17" xfId="0" applyNumberFormat="1" applyFont="1" applyBorder="1" applyAlignment="1">
      <alignment vertical="center"/>
    </xf>
    <xf numFmtId="166" fontId="28" fillId="0" borderId="17" xfId="0" applyNumberFormat="1" applyFont="1" applyBorder="1" applyAlignment="1">
      <alignment vertical="center"/>
    </xf>
    <xf numFmtId="4" fontId="28" fillId="0" borderId="18" xfId="0" applyNumberFormat="1" applyFont="1" applyBorder="1" applyAlignment="1">
      <alignment vertical="center"/>
    </xf>
    <xf numFmtId="0" fontId="0" fillId="0" borderId="16" xfId="0" applyBorder="1" applyAlignment="1">
      <alignment vertical="center"/>
    </xf>
    <xf numFmtId="0" fontId="23" fillId="5" borderId="0" xfId="0" applyFont="1" applyFill="1" applyAlignment="1">
      <alignment horizontal="left" vertical="center"/>
    </xf>
    <xf numFmtId="0" fontId="0" fillId="5" borderId="0" xfId="0" applyFill="1" applyAlignment="1">
      <alignment vertical="center"/>
    </xf>
    <xf numFmtId="0" fontId="1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5" borderId="8" xfId="0" applyFont="1" applyFill="1" applyBorder="1" applyAlignment="1">
      <alignment horizontal="left" vertical="center"/>
    </xf>
    <xf numFmtId="0" fontId="3" fillId="5" borderId="9" xfId="0" applyFont="1" applyFill="1" applyBorder="1" applyAlignment="1">
      <alignment horizontal="right" vertical="center"/>
    </xf>
    <xf numFmtId="0" fontId="3" fillId="5" borderId="9" xfId="0" applyFont="1" applyFill="1" applyBorder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5" xfId="0" applyFont="1" applyBorder="1" applyAlignment="1">
      <alignment vertical="center"/>
    </xf>
    <xf numFmtId="0" fontId="0" fillId="0" borderId="25" xfId="0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6" fontId="31" fillId="0" borderId="12" xfId="0" applyNumberFormat="1" applyFont="1" applyBorder="1"/>
    <xf numFmtId="166" fontId="31" fillId="0" borderId="13" xfId="0" applyNumberFormat="1" applyFont="1" applyBorder="1"/>
    <xf numFmtId="4" fontId="32" fillId="0" borderId="0" xfId="0" applyNumberFormat="1" applyFont="1" applyAlignment="1">
      <alignment vertical="center"/>
    </xf>
    <xf numFmtId="0" fontId="7" fillId="0" borderId="4" xfId="0" applyFont="1" applyBorder="1"/>
    <xf numFmtId="0" fontId="5" fillId="0" borderId="0" xfId="0" applyFont="1" applyAlignment="1">
      <alignment horizontal="left"/>
    </xf>
    <xf numFmtId="0" fontId="7" fillId="0" borderId="5" xfId="0" applyFont="1" applyBorder="1"/>
    <xf numFmtId="0" fontId="7" fillId="0" borderId="14" xfId="0" applyFont="1" applyBorder="1"/>
    <xf numFmtId="166" fontId="7" fillId="0" borderId="0" xfId="0" applyNumberFormat="1" applyFont="1"/>
    <xf numFmtId="166" fontId="7" fillId="0" borderId="15" xfId="0" applyNumberFormat="1" applyFont="1" applyBorder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>
      <alignment horizontal="left"/>
    </xf>
    <xf numFmtId="0" fontId="0" fillId="0" borderId="4" xfId="0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1" fillId="0" borderId="25" xfId="0" applyFont="1" applyBorder="1" applyAlignment="1">
      <alignment horizontal="left" vertical="center"/>
    </xf>
    <xf numFmtId="166" fontId="1" fillId="0" borderId="0" xfId="0" applyNumberFormat="1" applyFont="1" applyAlignment="1">
      <alignment vertical="center"/>
    </xf>
    <xf numFmtId="166" fontId="1" fillId="0" borderId="15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5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1" fillId="0" borderId="14" xfId="0" applyFont="1" applyBorder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0" fontId="0" fillId="0" borderId="0" xfId="0"/>
    <xf numFmtId="0" fontId="27" fillId="0" borderId="0" xfId="0" applyFont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left" vertical="center"/>
    </xf>
    <xf numFmtId="0" fontId="2" fillId="5" borderId="2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5" borderId="0" xfId="0" applyFill="1" applyAlignment="1">
      <alignment vertical="center"/>
    </xf>
    <xf numFmtId="0" fontId="0" fillId="0" borderId="25" xfId="0" applyFill="1" applyBorder="1" applyAlignment="1" applyProtection="1">
      <alignment horizontal="center" vertical="center"/>
      <protection locked="0"/>
    </xf>
    <xf numFmtId="49" fontId="0" fillId="0" borderId="25" xfId="0" applyNumberFormat="1" applyFill="1" applyBorder="1" applyAlignment="1" applyProtection="1">
      <alignment horizontal="left" vertical="center" wrapText="1"/>
      <protection locked="0"/>
    </xf>
    <xf numFmtId="0" fontId="0" fillId="0" borderId="25" xfId="0" applyFill="1" applyBorder="1" applyAlignment="1" applyProtection="1">
      <alignment horizontal="center" vertical="center" wrapText="1"/>
      <protection locked="0"/>
    </xf>
    <xf numFmtId="167" fontId="0" fillId="0" borderId="25" xfId="0" applyNumberFormat="1" applyFill="1" applyBorder="1" applyAlignment="1" applyProtection="1">
      <alignment vertical="center"/>
      <protection locked="0"/>
    </xf>
    <xf numFmtId="0" fontId="7" fillId="0" borderId="0" xfId="0" applyFont="1" applyFill="1"/>
    <xf numFmtId="0" fontId="6" fillId="0" borderId="0" xfId="0" applyFont="1" applyFill="1" applyAlignment="1">
      <alignment horizontal="left"/>
    </xf>
    <xf numFmtId="0" fontId="33" fillId="0" borderId="25" xfId="0" applyFont="1" applyFill="1" applyBorder="1" applyAlignment="1" applyProtection="1">
      <alignment horizontal="center" vertical="center"/>
      <protection locked="0"/>
    </xf>
    <xf numFmtId="49" fontId="33" fillId="0" borderId="25" xfId="0" applyNumberFormat="1" applyFont="1" applyFill="1" applyBorder="1" applyAlignment="1" applyProtection="1">
      <alignment horizontal="left" vertical="center" wrapText="1"/>
      <protection locked="0"/>
    </xf>
    <xf numFmtId="0" fontId="33" fillId="0" borderId="25" xfId="0" applyFont="1" applyFill="1" applyBorder="1" applyAlignment="1" applyProtection="1">
      <alignment horizontal="center" vertical="center" wrapText="1"/>
      <protection locked="0"/>
    </xf>
    <xf numFmtId="167" fontId="33" fillId="0" borderId="25" xfId="0" applyNumberFormat="1" applyFont="1" applyFill="1" applyBorder="1" applyAlignment="1" applyProtection="1">
      <alignment vertical="center"/>
      <protection locked="0"/>
    </xf>
    <xf numFmtId="0" fontId="5" fillId="0" borderId="0" xfId="0" applyFont="1" applyFill="1" applyAlignment="1">
      <alignment horizontal="left"/>
    </xf>
    <xf numFmtId="0" fontId="0" fillId="0" borderId="0" xfId="0" applyAlignment="1" applyProtection="1">
      <alignment horizontal="left" vertical="top"/>
      <protection locked="0"/>
    </xf>
    <xf numFmtId="0" fontId="36" fillId="0" borderId="0" xfId="0" applyFont="1" applyAlignment="1">
      <alignment horizontal="left"/>
    </xf>
    <xf numFmtId="0" fontId="0" fillId="0" borderId="0" xfId="0" applyAlignment="1">
      <alignment horizontal="left"/>
    </xf>
    <xf numFmtId="0" fontId="37" fillId="0" borderId="0" xfId="0" applyFont="1" applyAlignment="1">
      <alignment horizontal="left"/>
    </xf>
    <xf numFmtId="0" fontId="38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36" fillId="0" borderId="0" xfId="0" applyFont="1" applyAlignment="1">
      <alignment horizontal="left" vertical="top"/>
    </xf>
    <xf numFmtId="0" fontId="39" fillId="0" borderId="0" xfId="0" applyFont="1" applyAlignment="1">
      <alignment horizontal="left" vertical="top"/>
    </xf>
    <xf numFmtId="0" fontId="40" fillId="0" borderId="0" xfId="0" applyFont="1" applyAlignment="1">
      <alignment horizontal="left"/>
    </xf>
    <xf numFmtId="0" fontId="41" fillId="0" borderId="0" xfId="0" applyFont="1" applyAlignment="1">
      <alignment horizontal="left"/>
    </xf>
    <xf numFmtId="0" fontId="42" fillId="0" borderId="0" xfId="0" applyFont="1" applyAlignment="1">
      <alignment horizontal="left" vertical="top"/>
    </xf>
    <xf numFmtId="14" fontId="41" fillId="0" borderId="0" xfId="0" applyNumberFormat="1" applyFont="1" applyAlignment="1">
      <alignment horizontal="left"/>
    </xf>
    <xf numFmtId="0" fontId="43" fillId="6" borderId="26" xfId="0" applyFont="1" applyFill="1" applyBorder="1" applyAlignment="1">
      <alignment horizontal="center" vertical="center" wrapText="1"/>
    </xf>
    <xf numFmtId="0" fontId="38" fillId="0" borderId="26" xfId="0" applyFont="1" applyBorder="1" applyAlignment="1">
      <alignment horizontal="left" wrapText="1"/>
    </xf>
    <xf numFmtId="0" fontId="38" fillId="0" borderId="27" xfId="0" applyFont="1" applyBorder="1" applyAlignment="1">
      <alignment horizontal="left" wrapText="1"/>
    </xf>
    <xf numFmtId="39" fontId="38" fillId="0" borderId="26" xfId="0" applyNumberFormat="1" applyFont="1" applyBorder="1" applyAlignment="1">
      <alignment horizontal="right"/>
    </xf>
    <xf numFmtId="39" fontId="38" fillId="0" borderId="28" xfId="0" applyNumberFormat="1" applyFont="1" applyBorder="1" applyAlignment="1">
      <alignment horizontal="right"/>
    </xf>
    <xf numFmtId="0" fontId="44" fillId="0" borderId="26" xfId="0" applyFont="1" applyBorder="1" applyAlignment="1">
      <alignment horizontal="left" wrapText="1"/>
    </xf>
    <xf numFmtId="39" fontId="44" fillId="0" borderId="26" xfId="0" applyNumberFormat="1" applyFont="1" applyBorder="1" applyAlignment="1">
      <alignment horizontal="right"/>
    </xf>
    <xf numFmtId="2" fontId="44" fillId="0" borderId="28" xfId="0" applyNumberFormat="1" applyFont="1" applyBorder="1" applyAlignment="1">
      <alignment horizontal="right"/>
    </xf>
    <xf numFmtId="0" fontId="44" fillId="0" borderId="29" xfId="0" applyFont="1" applyBorder="1" applyAlignment="1">
      <alignment horizontal="left" wrapText="1"/>
    </xf>
    <xf numFmtId="0" fontId="38" fillId="0" borderId="30" xfId="0" applyFont="1" applyBorder="1" applyAlignment="1">
      <alignment horizontal="left"/>
    </xf>
    <xf numFmtId="2" fontId="38" fillId="0" borderId="30" xfId="0" applyNumberFormat="1" applyFont="1" applyBorder="1" applyAlignment="1">
      <alignment horizontal="right"/>
    </xf>
    <xf numFmtId="39" fontId="38" fillId="0" borderId="0" xfId="0" applyNumberFormat="1" applyFont="1" applyAlignment="1">
      <alignment horizontal="right"/>
    </xf>
    <xf numFmtId="0" fontId="13" fillId="3" borderId="0" xfId="0" applyFont="1" applyFill="1" applyAlignment="1">
      <alignment horizontal="center" vertical="center"/>
    </xf>
    <xf numFmtId="0" fontId="0" fillId="0" borderId="0" xfId="0"/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4" fontId="10" fillId="0" borderId="0" xfId="0" applyNumberFormat="1" applyFont="1" applyAlignment="1">
      <alignment vertical="center"/>
    </xf>
    <xf numFmtId="4" fontId="17" fillId="0" borderId="7" xfId="0" applyNumberFormat="1" applyFont="1" applyBorder="1" applyAlignment="1">
      <alignment vertical="center"/>
    </xf>
    <xf numFmtId="0" fontId="0" fillId="0" borderId="7" xfId="0" applyBorder="1" applyAlignment="1">
      <alignment vertical="center"/>
    </xf>
    <xf numFmtId="4" fontId="23" fillId="5" borderId="0" xfId="0" applyNumberFormat="1" applyFont="1" applyFill="1" applyAlignment="1">
      <alignment vertical="center"/>
    </xf>
    <xf numFmtId="0" fontId="26" fillId="0" borderId="0" xfId="0" applyFont="1" applyAlignment="1">
      <alignment horizontal="left" vertical="center" wrapText="1"/>
    </xf>
    <xf numFmtId="1" fontId="26" fillId="0" borderId="0" xfId="0" applyNumberFormat="1" applyFont="1" applyAlignment="1">
      <alignment horizontal="left" vertical="center" wrapText="1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left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left" vertical="center"/>
    </xf>
    <xf numFmtId="0" fontId="3" fillId="4" borderId="9" xfId="0" applyFont="1" applyFill="1" applyBorder="1" applyAlignment="1">
      <alignment horizontal="left" vertical="center"/>
    </xf>
    <xf numFmtId="0" fontId="0" fillId="4" borderId="9" xfId="0" applyFill="1" applyBorder="1" applyAlignment="1">
      <alignment vertical="center"/>
    </xf>
    <xf numFmtId="4" fontId="3" fillId="4" borderId="9" xfId="0" applyNumberFormat="1" applyFont="1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" fontId="18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35" fillId="0" borderId="0" xfId="0" applyFont="1" applyAlignment="1">
      <alignment horizontal="center" vertical="center"/>
    </xf>
    <xf numFmtId="0" fontId="12" fillId="2" borderId="0" xfId="1" applyFont="1" applyFill="1" applyAlignment="1">
      <alignment horizontal="center" vertical="center"/>
    </xf>
    <xf numFmtId="4" fontId="23" fillId="0" borderId="12" xfId="0" applyNumberFormat="1" applyFont="1" applyBorder="1"/>
    <xf numFmtId="4" fontId="3" fillId="0" borderId="12" xfId="0" applyNumberFormat="1" applyFont="1" applyBorder="1" applyAlignment="1">
      <alignment vertical="center"/>
    </xf>
    <xf numFmtId="4" fontId="5" fillId="0" borderId="0" xfId="0" applyNumberFormat="1" applyFont="1"/>
    <xf numFmtId="4" fontId="5" fillId="0" borderId="0" xfId="0" applyNumberFormat="1" applyFont="1" applyAlignment="1">
      <alignment vertical="center"/>
    </xf>
    <xf numFmtId="4" fontId="6" fillId="0" borderId="17" xfId="0" applyNumberFormat="1" applyFont="1" applyBorder="1"/>
    <xf numFmtId="4" fontId="6" fillId="0" borderId="17" xfId="0" applyNumberFormat="1" applyFont="1" applyBorder="1" applyAlignment="1">
      <alignment vertical="center"/>
    </xf>
    <xf numFmtId="4" fontId="6" fillId="0" borderId="23" xfId="0" applyNumberFormat="1" applyFont="1" applyFill="1" applyBorder="1"/>
    <xf numFmtId="4" fontId="6" fillId="0" borderId="23" xfId="0" applyNumberFormat="1" applyFont="1" applyFill="1" applyBorder="1" applyAlignment="1">
      <alignment vertical="center"/>
    </xf>
    <xf numFmtId="4" fontId="5" fillId="0" borderId="12" xfId="0" applyNumberFormat="1" applyFont="1" applyFill="1" applyBorder="1"/>
    <xf numFmtId="4" fontId="5" fillId="0" borderId="12" xfId="0" applyNumberFormat="1" applyFont="1" applyFill="1" applyBorder="1" applyAlignment="1">
      <alignment vertical="center"/>
    </xf>
    <xf numFmtId="0" fontId="0" fillId="0" borderId="25" xfId="0" applyFill="1" applyBorder="1" applyAlignment="1" applyProtection="1">
      <alignment horizontal="left" vertical="center" wrapText="1"/>
      <protection locked="0"/>
    </xf>
    <xf numFmtId="4" fontId="0" fillId="0" borderId="25" xfId="0" applyNumberFormat="1" applyFill="1" applyBorder="1" applyAlignment="1" applyProtection="1">
      <alignment vertical="center"/>
      <protection locked="0"/>
    </xf>
    <xf numFmtId="0" fontId="33" fillId="0" borderId="25" xfId="0" applyFont="1" applyFill="1" applyBorder="1" applyAlignment="1" applyProtection="1">
      <alignment horizontal="left" vertical="center" wrapText="1"/>
      <protection locked="0"/>
    </xf>
    <xf numFmtId="4" fontId="33" fillId="0" borderId="25" xfId="0" applyNumberFormat="1" applyFont="1" applyFill="1" applyBorder="1" applyAlignment="1" applyProtection="1">
      <alignment vertical="center"/>
      <protection locked="0"/>
    </xf>
    <xf numFmtId="4" fontId="6" fillId="0" borderId="17" xfId="0" applyNumberFormat="1" applyFont="1" applyFill="1" applyBorder="1"/>
    <xf numFmtId="4" fontId="6" fillId="0" borderId="17" xfId="0" applyNumberFormat="1" applyFont="1" applyFill="1" applyBorder="1" applyAlignment="1">
      <alignment vertical="center"/>
    </xf>
    <xf numFmtId="4" fontId="29" fillId="0" borderId="0" xfId="0" applyNumberFormat="1" applyFont="1" applyAlignment="1">
      <alignment vertical="center"/>
    </xf>
    <xf numFmtId="4" fontId="3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2" fillId="5" borderId="0" xfId="0" applyFont="1" applyFill="1" applyAlignment="1">
      <alignment horizontal="center" vertical="center"/>
    </xf>
    <xf numFmtId="0" fontId="0" fillId="5" borderId="0" xfId="0" applyFill="1" applyAlignment="1">
      <alignment vertical="center"/>
    </xf>
    <xf numFmtId="4" fontId="1" fillId="0" borderId="0" xfId="0" applyNumberFormat="1" applyFont="1" applyAlignment="1">
      <alignment vertical="center"/>
    </xf>
    <xf numFmtId="4" fontId="3" fillId="5" borderId="9" xfId="0" applyNumberFormat="1" applyFont="1" applyFill="1" applyBorder="1" applyAlignment="1">
      <alignment vertical="center"/>
    </xf>
    <xf numFmtId="4" fontId="3" fillId="5" borderId="10" xfId="0" applyNumberFormat="1" applyFont="1" applyFill="1" applyBorder="1" applyAlignment="1">
      <alignment vertical="center"/>
    </xf>
    <xf numFmtId="4" fontId="17" fillId="0" borderId="0" xfId="0" applyNumberFormat="1" applyFont="1" applyAlignment="1">
      <alignment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A9DE0375-D0CB-40CD-9A87-41DBE99F2316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76860" cy="276860"/>
        </a:xfrm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226CFD64-7E2D-4661-B5AD-A0C5E3807D8F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76860" cy="27686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DAFCB0B6-3A93-4378-8CA4-A20BD77FE8F6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76860" cy="276860"/>
        </a:xfrm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8747C79C-7109-475F-840B-5026BADAA281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76860" cy="276860"/>
        </a:xfrm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981636E5-08AC-464B-9044-C2CECBFA32A4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76860" cy="276860"/>
        </a:xfrm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CE65171E-7063-45FF-8948-8A57B76EE4C7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76860" cy="27686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K98"/>
  <sheetViews>
    <sheetView showGridLines="0" tabSelected="1" zoomScale="85" zoomScaleNormal="85" workbookViewId="0">
      <pane ySplit="1" topLeftCell="A17" activePane="bottomLeft" state="frozen"/>
      <selection pane="bottomLeft" activeCell="AK27" sqref="AK27:AO27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1" t="s">
        <v>0</v>
      </c>
      <c r="B1" s="12"/>
      <c r="C1" s="12"/>
      <c r="D1" s="13" t="s">
        <v>1</v>
      </c>
      <c r="E1" s="12"/>
      <c r="F1" s="12"/>
      <c r="G1" s="12"/>
      <c r="H1" s="12"/>
      <c r="I1" s="12"/>
      <c r="J1" s="12"/>
      <c r="K1" s="14" t="s">
        <v>2</v>
      </c>
      <c r="L1" s="14"/>
      <c r="M1" s="14"/>
      <c r="N1" s="14"/>
      <c r="O1" s="14"/>
      <c r="P1" s="14"/>
      <c r="Q1" s="14"/>
      <c r="R1" s="14"/>
      <c r="S1" s="14"/>
      <c r="T1" s="12"/>
      <c r="U1" s="12"/>
      <c r="V1" s="12"/>
      <c r="W1" s="14" t="s">
        <v>3</v>
      </c>
      <c r="X1" s="14"/>
      <c r="Y1" s="14"/>
      <c r="Z1" s="14"/>
      <c r="AA1" s="14"/>
      <c r="AB1" s="14"/>
      <c r="AC1" s="14"/>
      <c r="AD1" s="14"/>
      <c r="AE1" s="14"/>
      <c r="AF1" s="14"/>
      <c r="AG1" s="12"/>
      <c r="AH1" s="12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1" t="s">
        <v>4</v>
      </c>
      <c r="BB1" s="11" t="s">
        <v>5</v>
      </c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T1" s="16" t="s">
        <v>6</v>
      </c>
      <c r="BU1" s="16" t="s">
        <v>6</v>
      </c>
    </row>
    <row r="2" spans="1:73" ht="36.950000000000003" customHeight="1">
      <c r="C2" s="219" t="s">
        <v>7</v>
      </c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0"/>
      <c r="AO2" s="220"/>
      <c r="AP2" s="220"/>
      <c r="AR2" s="187" t="s">
        <v>8</v>
      </c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S2" s="18" t="s">
        <v>9</v>
      </c>
      <c r="BT2" s="18" t="s">
        <v>10</v>
      </c>
    </row>
    <row r="3" spans="1:73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1"/>
      <c r="BS3" s="18" t="s">
        <v>9</v>
      </c>
      <c r="BT3" s="18" t="s">
        <v>10</v>
      </c>
    </row>
    <row r="4" spans="1:73" ht="36.950000000000003" customHeight="1">
      <c r="B4" s="22"/>
      <c r="C4" s="212" t="s">
        <v>11</v>
      </c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213"/>
      <c r="Z4" s="213"/>
      <c r="AA4" s="213"/>
      <c r="AB4" s="213"/>
      <c r="AC4" s="213"/>
      <c r="AD4" s="213"/>
      <c r="AE4" s="213"/>
      <c r="AF4" s="213"/>
      <c r="AG4" s="213"/>
      <c r="AH4" s="213"/>
      <c r="AI4" s="213"/>
      <c r="AJ4" s="213"/>
      <c r="AK4" s="213"/>
      <c r="AL4" s="213"/>
      <c r="AM4" s="213"/>
      <c r="AN4" s="213"/>
      <c r="AO4" s="213"/>
      <c r="AP4" s="213"/>
      <c r="AQ4" s="23"/>
      <c r="AS4" s="17" t="s">
        <v>12</v>
      </c>
      <c r="BS4" s="18" t="s">
        <v>13</v>
      </c>
    </row>
    <row r="5" spans="1:73" ht="14.45" customHeight="1">
      <c r="B5" s="22"/>
      <c r="D5" s="24" t="s">
        <v>14</v>
      </c>
      <c r="K5" s="221" t="s">
        <v>15</v>
      </c>
      <c r="L5" s="188"/>
      <c r="M5" s="188"/>
      <c r="N5" s="188"/>
      <c r="O5" s="188"/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8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Q5" s="23"/>
      <c r="BS5" s="18" t="s">
        <v>9</v>
      </c>
    </row>
    <row r="6" spans="1:73" ht="36.950000000000003" customHeight="1">
      <c r="B6" s="22"/>
      <c r="D6" s="26" t="s">
        <v>16</v>
      </c>
      <c r="K6" s="222" t="s">
        <v>181</v>
      </c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8"/>
      <c r="X6" s="188"/>
      <c r="Y6" s="188"/>
      <c r="Z6" s="188"/>
      <c r="AA6" s="188"/>
      <c r="AB6" s="188"/>
      <c r="AC6" s="188"/>
      <c r="AD6" s="188"/>
      <c r="AE6" s="188"/>
      <c r="AF6" s="188"/>
      <c r="AG6" s="188"/>
      <c r="AH6" s="188"/>
      <c r="AI6" s="188"/>
      <c r="AJ6" s="188"/>
      <c r="AK6" s="188"/>
      <c r="AL6" s="188"/>
      <c r="AM6" s="188"/>
      <c r="AN6" s="188"/>
      <c r="AO6" s="188"/>
      <c r="AQ6" s="23"/>
      <c r="BS6" s="18" t="s">
        <v>9</v>
      </c>
    </row>
    <row r="7" spans="1:73" ht="14.45" customHeight="1">
      <c r="B7" s="22"/>
      <c r="D7" s="27" t="s">
        <v>17</v>
      </c>
      <c r="K7" s="25" t="s">
        <v>5</v>
      </c>
      <c r="AK7" s="27" t="s">
        <v>18</v>
      </c>
      <c r="AN7" s="25" t="s">
        <v>19</v>
      </c>
      <c r="AQ7" s="23"/>
      <c r="BS7" s="18" t="s">
        <v>9</v>
      </c>
    </row>
    <row r="8" spans="1:73" ht="14.45" customHeight="1">
      <c r="B8" s="22"/>
      <c r="D8" s="27" t="s">
        <v>20</v>
      </c>
      <c r="K8" s="25" t="s">
        <v>182</v>
      </c>
      <c r="AK8" s="27" t="s">
        <v>21</v>
      </c>
      <c r="AN8" s="137">
        <v>44092</v>
      </c>
      <c r="AQ8" s="23"/>
      <c r="BS8" s="18" t="s">
        <v>9</v>
      </c>
    </row>
    <row r="9" spans="1:73" ht="14.45" customHeight="1">
      <c r="B9" s="22"/>
      <c r="AQ9" s="23"/>
      <c r="BS9" s="18" t="s">
        <v>9</v>
      </c>
    </row>
    <row r="10" spans="1:73" ht="14.45" customHeight="1">
      <c r="B10" s="22"/>
      <c r="D10" s="27" t="s">
        <v>22</v>
      </c>
      <c r="AK10" s="27" t="s">
        <v>23</v>
      </c>
      <c r="AN10" s="25" t="s">
        <v>5</v>
      </c>
      <c r="AQ10" s="23"/>
      <c r="BS10" s="18" t="s">
        <v>9</v>
      </c>
    </row>
    <row r="11" spans="1:73" ht="18.399999999999999" customHeight="1">
      <c r="B11" s="22"/>
      <c r="E11" s="25" t="s">
        <v>183</v>
      </c>
      <c r="AK11" s="27" t="s">
        <v>24</v>
      </c>
      <c r="AN11" s="25" t="s">
        <v>5</v>
      </c>
      <c r="AQ11" s="23"/>
      <c r="BS11" s="18" t="s">
        <v>9</v>
      </c>
    </row>
    <row r="12" spans="1:73" ht="6.95" customHeight="1">
      <c r="B12" s="22"/>
      <c r="AQ12" s="23"/>
      <c r="BS12" s="18" t="s">
        <v>9</v>
      </c>
    </row>
    <row r="13" spans="1:73" ht="14.45" customHeight="1">
      <c r="B13" s="22"/>
      <c r="D13" s="27" t="s">
        <v>25</v>
      </c>
      <c r="AK13" s="27" t="s">
        <v>23</v>
      </c>
      <c r="AN13" s="25" t="s">
        <v>5</v>
      </c>
      <c r="AQ13" s="23"/>
      <c r="BS13" s="18" t="s">
        <v>9</v>
      </c>
    </row>
    <row r="14" spans="1:73" ht="15">
      <c r="B14" s="22"/>
      <c r="E14" s="25" t="s">
        <v>26</v>
      </c>
      <c r="AK14" s="27" t="s">
        <v>24</v>
      </c>
      <c r="AN14" s="25" t="s">
        <v>5</v>
      </c>
      <c r="AQ14" s="23"/>
      <c r="BS14" s="18" t="s">
        <v>9</v>
      </c>
    </row>
    <row r="15" spans="1:73" ht="6.95" customHeight="1">
      <c r="B15" s="22"/>
      <c r="AQ15" s="23"/>
      <c r="BS15" s="18" t="s">
        <v>6</v>
      </c>
    </row>
    <row r="16" spans="1:73" ht="14.45" customHeight="1">
      <c r="B16" s="22"/>
      <c r="D16" s="27" t="s">
        <v>27</v>
      </c>
      <c r="AK16" s="27" t="s">
        <v>23</v>
      </c>
      <c r="AN16" s="25" t="s">
        <v>5</v>
      </c>
      <c r="AQ16" s="23"/>
      <c r="BS16" s="18" t="s">
        <v>6</v>
      </c>
    </row>
    <row r="17" spans="2:71" ht="18.399999999999999" customHeight="1">
      <c r="B17" s="22"/>
      <c r="E17" s="25" t="s">
        <v>26</v>
      </c>
      <c r="AK17" s="27" t="s">
        <v>24</v>
      </c>
      <c r="AN17" s="25" t="s">
        <v>5</v>
      </c>
      <c r="AQ17" s="23"/>
      <c r="BS17" s="18" t="s">
        <v>28</v>
      </c>
    </row>
    <row r="18" spans="2:71" ht="6.95" customHeight="1">
      <c r="B18" s="22"/>
      <c r="AQ18" s="23"/>
      <c r="BS18" s="18" t="s">
        <v>9</v>
      </c>
    </row>
    <row r="19" spans="2:71" ht="14.45" customHeight="1">
      <c r="B19" s="22"/>
      <c r="D19" s="27" t="s">
        <v>29</v>
      </c>
      <c r="AK19" s="27" t="s">
        <v>23</v>
      </c>
      <c r="AN19" s="25" t="s">
        <v>5</v>
      </c>
      <c r="AQ19" s="23"/>
      <c r="BS19" s="18" t="s">
        <v>9</v>
      </c>
    </row>
    <row r="20" spans="2:71" ht="18.399999999999999" customHeight="1">
      <c r="B20" s="22"/>
      <c r="E20" s="25" t="s">
        <v>184</v>
      </c>
      <c r="AK20" s="27" t="s">
        <v>24</v>
      </c>
      <c r="AN20" s="25" t="s">
        <v>5</v>
      </c>
      <c r="AQ20" s="23"/>
    </row>
    <row r="21" spans="2:71" ht="6.95" customHeight="1">
      <c r="B21" s="22"/>
      <c r="AQ21" s="23"/>
    </row>
    <row r="22" spans="2:71" ht="15">
      <c r="B22" s="22"/>
      <c r="D22" s="27" t="s">
        <v>30</v>
      </c>
      <c r="AQ22" s="23"/>
    </row>
    <row r="23" spans="2:71" ht="16.5" customHeight="1">
      <c r="B23" s="22"/>
      <c r="E23" s="223" t="s">
        <v>5</v>
      </c>
      <c r="F23" s="223"/>
      <c r="G23" s="223"/>
      <c r="H23" s="223"/>
      <c r="I23" s="223"/>
      <c r="J23" s="223"/>
      <c r="K23" s="223"/>
      <c r="L23" s="223"/>
      <c r="M23" s="223"/>
      <c r="N23" s="223"/>
      <c r="O23" s="223"/>
      <c r="P23" s="223"/>
      <c r="Q23" s="223"/>
      <c r="R23" s="223"/>
      <c r="S23" s="223"/>
      <c r="T23" s="223"/>
      <c r="U23" s="223"/>
      <c r="V23" s="223"/>
      <c r="W23" s="223"/>
      <c r="X23" s="223"/>
      <c r="Y23" s="223"/>
      <c r="Z23" s="223"/>
      <c r="AA23" s="223"/>
      <c r="AB23" s="223"/>
      <c r="AC23" s="223"/>
      <c r="AD23" s="223"/>
      <c r="AE23" s="223"/>
      <c r="AF23" s="223"/>
      <c r="AG23" s="223"/>
      <c r="AH23" s="223"/>
      <c r="AI23" s="223"/>
      <c r="AJ23" s="223"/>
      <c r="AK23" s="223"/>
      <c r="AL23" s="223"/>
      <c r="AM23" s="223"/>
      <c r="AN23" s="223"/>
      <c r="AQ23" s="23"/>
    </row>
    <row r="24" spans="2:71" ht="6.95" customHeight="1">
      <c r="B24" s="22"/>
      <c r="AQ24" s="23"/>
    </row>
    <row r="25" spans="2:71" ht="6.95" customHeight="1">
      <c r="B25" s="22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Q25" s="23"/>
    </row>
    <row r="26" spans="2:71" ht="14.45" customHeight="1">
      <c r="B26" s="22"/>
      <c r="D26" s="29" t="s">
        <v>31</v>
      </c>
      <c r="AK26" s="198">
        <v>0</v>
      </c>
      <c r="AL26" s="188"/>
      <c r="AM26" s="188"/>
      <c r="AN26" s="188"/>
      <c r="AO26" s="188"/>
      <c r="AQ26" s="23"/>
    </row>
    <row r="27" spans="2:71" ht="14.45" customHeight="1">
      <c r="B27" s="22"/>
      <c r="D27" s="29" t="s">
        <v>32</v>
      </c>
      <c r="AK27" s="198">
        <f>ROUND(AG95,2)</f>
        <v>0</v>
      </c>
      <c r="AL27" s="198"/>
      <c r="AM27" s="198"/>
      <c r="AN27" s="198"/>
      <c r="AO27" s="198"/>
      <c r="AQ27" s="23"/>
    </row>
    <row r="28" spans="2:71" s="1" customFormat="1" ht="6.95" customHeight="1">
      <c r="B28" s="30"/>
      <c r="AQ28" s="31"/>
    </row>
    <row r="29" spans="2:71" s="1" customFormat="1" ht="25.9" customHeight="1">
      <c r="B29" s="30"/>
      <c r="D29" s="32" t="s">
        <v>33</v>
      </c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199">
        <f>ROUND(AK26+AK27,2)</f>
        <v>0</v>
      </c>
      <c r="AL29" s="200"/>
      <c r="AM29" s="200"/>
      <c r="AN29" s="200"/>
      <c r="AO29" s="200"/>
      <c r="AQ29" s="31"/>
    </row>
    <row r="30" spans="2:71" s="1" customFormat="1" ht="6.95" customHeight="1">
      <c r="B30" s="30"/>
      <c r="AQ30" s="31"/>
    </row>
    <row r="31" spans="2:71" s="2" customFormat="1" ht="14.45" customHeight="1">
      <c r="B31" s="34"/>
      <c r="D31" s="35" t="s">
        <v>34</v>
      </c>
      <c r="F31" s="35" t="s">
        <v>35</v>
      </c>
      <c r="L31" s="216">
        <v>0.2</v>
      </c>
      <c r="M31" s="217"/>
      <c r="N31" s="217"/>
      <c r="O31" s="217"/>
      <c r="T31" s="37" t="s">
        <v>36</v>
      </c>
      <c r="W31" s="218">
        <v>0</v>
      </c>
      <c r="X31" s="217"/>
      <c r="Y31" s="217"/>
      <c r="Z31" s="217"/>
      <c r="AA31" s="217"/>
      <c r="AB31" s="217"/>
      <c r="AC31" s="217"/>
      <c r="AD31" s="217"/>
      <c r="AE31" s="217"/>
      <c r="AK31" s="218">
        <v>0</v>
      </c>
      <c r="AL31" s="217"/>
      <c r="AM31" s="217"/>
      <c r="AN31" s="217"/>
      <c r="AO31" s="217"/>
      <c r="AQ31" s="38"/>
    </row>
    <row r="32" spans="2:71" s="2" customFormat="1" ht="14.45" customHeight="1">
      <c r="B32" s="34"/>
      <c r="F32" s="35" t="s">
        <v>37</v>
      </c>
      <c r="L32" s="216">
        <v>0.2</v>
      </c>
      <c r="M32" s="217"/>
      <c r="N32" s="217"/>
      <c r="O32" s="217"/>
      <c r="T32" s="37" t="s">
        <v>36</v>
      </c>
      <c r="W32" s="218">
        <f>AK29</f>
        <v>0</v>
      </c>
      <c r="X32" s="217"/>
      <c r="Y32" s="217"/>
      <c r="Z32" s="217"/>
      <c r="AA32" s="217"/>
      <c r="AB32" s="217"/>
      <c r="AC32" s="217"/>
      <c r="AD32" s="217"/>
      <c r="AE32" s="217"/>
      <c r="AK32" s="218">
        <f>AK29*0.2</f>
        <v>0</v>
      </c>
      <c r="AL32" s="217"/>
      <c r="AM32" s="217"/>
      <c r="AN32" s="217"/>
      <c r="AO32" s="217"/>
      <c r="AQ32" s="38"/>
    </row>
    <row r="33" spans="2:43" s="2" customFormat="1" ht="14.45" hidden="1" customHeight="1">
      <c r="B33" s="34"/>
      <c r="F33" s="35" t="s">
        <v>38</v>
      </c>
      <c r="L33" s="216">
        <v>0.2</v>
      </c>
      <c r="M33" s="217"/>
      <c r="N33" s="217"/>
      <c r="O33" s="217"/>
      <c r="T33" s="37" t="s">
        <v>36</v>
      </c>
      <c r="W33" s="218" t="e">
        <f>ROUND(BB87+SUM(CF96),2)</f>
        <v>#REF!</v>
      </c>
      <c r="X33" s="217"/>
      <c r="Y33" s="217"/>
      <c r="Z33" s="217"/>
      <c r="AA33" s="217"/>
      <c r="AB33" s="217"/>
      <c r="AC33" s="217"/>
      <c r="AD33" s="217"/>
      <c r="AE33" s="217"/>
      <c r="AK33" s="218">
        <v>0</v>
      </c>
      <c r="AL33" s="217"/>
      <c r="AM33" s="217"/>
      <c r="AN33" s="217"/>
      <c r="AO33" s="217"/>
      <c r="AQ33" s="38"/>
    </row>
    <row r="34" spans="2:43" s="2" customFormat="1" ht="14.45" hidden="1" customHeight="1">
      <c r="B34" s="34"/>
      <c r="F34" s="35" t="s">
        <v>39</v>
      </c>
      <c r="L34" s="216">
        <v>0.2</v>
      </c>
      <c r="M34" s="217"/>
      <c r="N34" s="217"/>
      <c r="O34" s="217"/>
      <c r="T34" s="37" t="s">
        <v>36</v>
      </c>
      <c r="W34" s="218" t="e">
        <f>ROUND(BC87+SUM(CG96),2)</f>
        <v>#REF!</v>
      </c>
      <c r="X34" s="217"/>
      <c r="Y34" s="217"/>
      <c r="Z34" s="217"/>
      <c r="AA34" s="217"/>
      <c r="AB34" s="217"/>
      <c r="AC34" s="217"/>
      <c r="AD34" s="217"/>
      <c r="AE34" s="217"/>
      <c r="AK34" s="218">
        <v>0</v>
      </c>
      <c r="AL34" s="217"/>
      <c r="AM34" s="217"/>
      <c r="AN34" s="217"/>
      <c r="AO34" s="217"/>
      <c r="AQ34" s="38"/>
    </row>
    <row r="35" spans="2:43" s="2" customFormat="1" ht="14.45" hidden="1" customHeight="1">
      <c r="B35" s="34"/>
      <c r="F35" s="35" t="s">
        <v>40</v>
      </c>
      <c r="L35" s="216">
        <v>0</v>
      </c>
      <c r="M35" s="217"/>
      <c r="N35" s="217"/>
      <c r="O35" s="217"/>
      <c r="T35" s="37" t="s">
        <v>36</v>
      </c>
      <c r="W35" s="218" t="e">
        <f>ROUND(BD87+SUM(CH96),2)</f>
        <v>#REF!</v>
      </c>
      <c r="X35" s="217"/>
      <c r="Y35" s="217"/>
      <c r="Z35" s="217"/>
      <c r="AA35" s="217"/>
      <c r="AB35" s="217"/>
      <c r="AC35" s="217"/>
      <c r="AD35" s="217"/>
      <c r="AE35" s="217"/>
      <c r="AK35" s="218">
        <v>0</v>
      </c>
      <c r="AL35" s="217"/>
      <c r="AM35" s="217"/>
      <c r="AN35" s="217"/>
      <c r="AO35" s="217"/>
      <c r="AQ35" s="38"/>
    </row>
    <row r="36" spans="2:43" s="1" customFormat="1" ht="6.95" customHeight="1">
      <c r="B36" s="30"/>
      <c r="AQ36" s="31"/>
    </row>
    <row r="37" spans="2:43" s="1" customFormat="1" ht="25.9" customHeight="1">
      <c r="B37" s="30"/>
      <c r="C37" s="39"/>
      <c r="D37" s="40" t="s">
        <v>41</v>
      </c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2" t="s">
        <v>42</v>
      </c>
      <c r="U37" s="41"/>
      <c r="V37" s="41"/>
      <c r="W37" s="41"/>
      <c r="X37" s="208" t="s">
        <v>43</v>
      </c>
      <c r="Y37" s="209"/>
      <c r="Z37" s="209"/>
      <c r="AA37" s="209"/>
      <c r="AB37" s="209"/>
      <c r="AC37" s="41"/>
      <c r="AD37" s="41"/>
      <c r="AE37" s="41"/>
      <c r="AF37" s="41"/>
      <c r="AG37" s="41"/>
      <c r="AH37" s="41"/>
      <c r="AI37" s="41"/>
      <c r="AJ37" s="41"/>
      <c r="AK37" s="210">
        <f>AK29+AK32</f>
        <v>0</v>
      </c>
      <c r="AL37" s="209"/>
      <c r="AM37" s="209"/>
      <c r="AN37" s="209"/>
      <c r="AO37" s="211"/>
      <c r="AP37" s="39"/>
      <c r="AQ37" s="31"/>
    </row>
    <row r="38" spans="2:43" s="1" customFormat="1" ht="14.45" customHeight="1">
      <c r="B38" s="30"/>
      <c r="AQ38" s="31"/>
    </row>
    <row r="39" spans="2:43">
      <c r="B39" s="22"/>
      <c r="AQ39" s="23"/>
    </row>
    <row r="40" spans="2:43">
      <c r="B40" s="22"/>
      <c r="AQ40" s="23"/>
    </row>
    <row r="41" spans="2:43">
      <c r="B41" s="22"/>
      <c r="AQ41" s="23"/>
    </row>
    <row r="42" spans="2:43">
      <c r="B42" s="22"/>
      <c r="AQ42" s="23"/>
    </row>
    <row r="43" spans="2:43">
      <c r="B43" s="22"/>
      <c r="AQ43" s="23"/>
    </row>
    <row r="44" spans="2:43">
      <c r="B44" s="22"/>
      <c r="AQ44" s="23"/>
    </row>
    <row r="45" spans="2:43">
      <c r="B45" s="22"/>
      <c r="AQ45" s="23"/>
    </row>
    <row r="46" spans="2:43">
      <c r="B46" s="22"/>
      <c r="AQ46" s="23"/>
    </row>
    <row r="47" spans="2:43">
      <c r="B47" s="22"/>
      <c r="AQ47" s="23"/>
    </row>
    <row r="48" spans="2:43">
      <c r="B48" s="22"/>
      <c r="AQ48" s="23"/>
    </row>
    <row r="49" spans="2:43" s="1" customFormat="1" ht="15">
      <c r="B49" s="30"/>
      <c r="D49" s="43" t="s">
        <v>44</v>
      </c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5"/>
      <c r="AC49" s="43" t="s">
        <v>45</v>
      </c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5"/>
      <c r="AQ49" s="31"/>
    </row>
    <row r="50" spans="2:43">
      <c r="B50" s="22"/>
      <c r="D50" s="46"/>
      <c r="Z50" s="47"/>
      <c r="AC50" s="46"/>
      <c r="AO50" s="47"/>
      <c r="AQ50" s="23"/>
    </row>
    <row r="51" spans="2:43">
      <c r="B51" s="22"/>
      <c r="D51" s="46"/>
      <c r="Z51" s="47"/>
      <c r="AC51" s="46"/>
      <c r="AO51" s="47"/>
      <c r="AQ51" s="23"/>
    </row>
    <row r="52" spans="2:43">
      <c r="B52" s="22"/>
      <c r="D52" s="46"/>
      <c r="Z52" s="47"/>
      <c r="AC52" s="46"/>
      <c r="AO52" s="47"/>
      <c r="AQ52" s="23"/>
    </row>
    <row r="53" spans="2:43">
      <c r="B53" s="22"/>
      <c r="D53" s="46"/>
      <c r="Z53" s="47"/>
      <c r="AC53" s="46"/>
      <c r="AO53" s="47"/>
      <c r="AQ53" s="23"/>
    </row>
    <row r="54" spans="2:43">
      <c r="B54" s="22"/>
      <c r="D54" s="46"/>
      <c r="Z54" s="47"/>
      <c r="AC54" s="46"/>
      <c r="AO54" s="47"/>
      <c r="AQ54" s="23"/>
    </row>
    <row r="55" spans="2:43">
      <c r="B55" s="22"/>
      <c r="D55" s="46"/>
      <c r="Z55" s="47"/>
      <c r="AC55" s="46"/>
      <c r="AO55" s="47"/>
      <c r="AQ55" s="23"/>
    </row>
    <row r="56" spans="2:43">
      <c r="B56" s="22"/>
      <c r="D56" s="46"/>
      <c r="Z56" s="47"/>
      <c r="AC56" s="46"/>
      <c r="AO56" s="47"/>
      <c r="AQ56" s="23"/>
    </row>
    <row r="57" spans="2:43">
      <c r="B57" s="22"/>
      <c r="D57" s="46"/>
      <c r="Z57" s="47"/>
      <c r="AC57" s="46"/>
      <c r="AO57" s="47"/>
      <c r="AQ57" s="23"/>
    </row>
    <row r="58" spans="2:43" s="1" customFormat="1" ht="15">
      <c r="B58" s="30"/>
      <c r="D58" s="48" t="s">
        <v>46</v>
      </c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50" t="s">
        <v>47</v>
      </c>
      <c r="S58" s="49"/>
      <c r="T58" s="49"/>
      <c r="U58" s="49"/>
      <c r="V58" s="49"/>
      <c r="W58" s="49"/>
      <c r="X58" s="49"/>
      <c r="Y58" s="49"/>
      <c r="Z58" s="51"/>
      <c r="AC58" s="48" t="s">
        <v>46</v>
      </c>
      <c r="AD58" s="49"/>
      <c r="AE58" s="49"/>
      <c r="AF58" s="49"/>
      <c r="AG58" s="49"/>
      <c r="AH58" s="49"/>
      <c r="AI58" s="49"/>
      <c r="AJ58" s="49"/>
      <c r="AK58" s="49"/>
      <c r="AL58" s="49"/>
      <c r="AM58" s="50" t="s">
        <v>47</v>
      </c>
      <c r="AN58" s="49"/>
      <c r="AO58" s="51"/>
      <c r="AQ58" s="31"/>
    </row>
    <row r="59" spans="2:43">
      <c r="B59" s="22"/>
      <c r="AQ59" s="23"/>
    </row>
    <row r="60" spans="2:43" s="1" customFormat="1" ht="15">
      <c r="B60" s="30"/>
      <c r="D60" s="43" t="s">
        <v>48</v>
      </c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5"/>
      <c r="AC60" s="43" t="s">
        <v>49</v>
      </c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5"/>
      <c r="AQ60" s="31"/>
    </row>
    <row r="61" spans="2:43">
      <c r="B61" s="22"/>
      <c r="D61" s="46"/>
      <c r="Z61" s="47"/>
      <c r="AC61" s="46"/>
      <c r="AO61" s="47"/>
      <c r="AQ61" s="23"/>
    </row>
    <row r="62" spans="2:43">
      <c r="B62" s="22"/>
      <c r="D62" s="46"/>
      <c r="Z62" s="47"/>
      <c r="AC62" s="46"/>
      <c r="AO62" s="47"/>
      <c r="AQ62" s="23"/>
    </row>
    <row r="63" spans="2:43">
      <c r="B63" s="22"/>
      <c r="D63" s="46"/>
      <c r="Z63" s="47"/>
      <c r="AC63" s="46"/>
      <c r="AO63" s="47"/>
      <c r="AQ63" s="23"/>
    </row>
    <row r="64" spans="2:43">
      <c r="B64" s="22"/>
      <c r="D64" s="46"/>
      <c r="Z64" s="47"/>
      <c r="AC64" s="46"/>
      <c r="AO64" s="47"/>
      <c r="AQ64" s="23"/>
    </row>
    <row r="65" spans="2:43">
      <c r="B65" s="22"/>
      <c r="D65" s="46"/>
      <c r="Z65" s="47"/>
      <c r="AC65" s="46"/>
      <c r="AO65" s="47"/>
      <c r="AQ65" s="23"/>
    </row>
    <row r="66" spans="2:43">
      <c r="B66" s="22"/>
      <c r="D66" s="46"/>
      <c r="Z66" s="47"/>
      <c r="AC66" s="46"/>
      <c r="AO66" s="47"/>
      <c r="AQ66" s="23"/>
    </row>
    <row r="67" spans="2:43">
      <c r="B67" s="22"/>
      <c r="D67" s="46"/>
      <c r="Z67" s="47"/>
      <c r="AC67" s="46"/>
      <c r="AO67" s="47"/>
      <c r="AQ67" s="23"/>
    </row>
    <row r="68" spans="2:43">
      <c r="B68" s="22"/>
      <c r="D68" s="46"/>
      <c r="Z68" s="47"/>
      <c r="AC68" s="46"/>
      <c r="AO68" s="47"/>
      <c r="AQ68" s="23"/>
    </row>
    <row r="69" spans="2:43" s="1" customFormat="1" ht="15">
      <c r="B69" s="30"/>
      <c r="D69" s="48" t="s">
        <v>46</v>
      </c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50" t="s">
        <v>47</v>
      </c>
      <c r="S69" s="49"/>
      <c r="T69" s="49"/>
      <c r="U69" s="49"/>
      <c r="V69" s="49"/>
      <c r="W69" s="49"/>
      <c r="X69" s="49"/>
      <c r="Y69" s="49"/>
      <c r="Z69" s="51"/>
      <c r="AC69" s="48" t="s">
        <v>46</v>
      </c>
      <c r="AD69" s="49"/>
      <c r="AE69" s="49"/>
      <c r="AF69" s="49"/>
      <c r="AG69" s="49"/>
      <c r="AH69" s="49"/>
      <c r="AI69" s="49"/>
      <c r="AJ69" s="49"/>
      <c r="AK69" s="49"/>
      <c r="AL69" s="49"/>
      <c r="AM69" s="50" t="s">
        <v>47</v>
      </c>
      <c r="AN69" s="49"/>
      <c r="AO69" s="51"/>
      <c r="AQ69" s="31"/>
    </row>
    <row r="70" spans="2:43" s="1" customFormat="1" ht="6.95" customHeight="1">
      <c r="B70" s="30"/>
      <c r="AQ70" s="31"/>
    </row>
    <row r="71" spans="2:43" s="1" customFormat="1" ht="6.95" customHeight="1">
      <c r="B71" s="52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4"/>
    </row>
    <row r="75" spans="2:43" s="1" customFormat="1" ht="6.95" customHeight="1">
      <c r="B75" s="55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56"/>
      <c r="AM75" s="56"/>
      <c r="AN75" s="56"/>
      <c r="AO75" s="56"/>
      <c r="AP75" s="56"/>
      <c r="AQ75" s="57"/>
    </row>
    <row r="76" spans="2:43" s="1" customFormat="1" ht="36.950000000000003" customHeight="1">
      <c r="B76" s="30"/>
      <c r="C76" s="212" t="s">
        <v>50</v>
      </c>
      <c r="D76" s="213"/>
      <c r="E76" s="213"/>
      <c r="F76" s="213"/>
      <c r="G76" s="213"/>
      <c r="H76" s="213"/>
      <c r="I76" s="213"/>
      <c r="J76" s="213"/>
      <c r="K76" s="213"/>
      <c r="L76" s="213"/>
      <c r="M76" s="213"/>
      <c r="N76" s="213"/>
      <c r="O76" s="213"/>
      <c r="P76" s="213"/>
      <c r="Q76" s="213"/>
      <c r="R76" s="213"/>
      <c r="S76" s="213"/>
      <c r="T76" s="213"/>
      <c r="U76" s="213"/>
      <c r="V76" s="213"/>
      <c r="W76" s="213"/>
      <c r="X76" s="213"/>
      <c r="Y76" s="213"/>
      <c r="Z76" s="213"/>
      <c r="AA76" s="213"/>
      <c r="AB76" s="213"/>
      <c r="AC76" s="213"/>
      <c r="AD76" s="213"/>
      <c r="AE76" s="213"/>
      <c r="AF76" s="213"/>
      <c r="AG76" s="213"/>
      <c r="AH76" s="213"/>
      <c r="AI76" s="213"/>
      <c r="AJ76" s="213"/>
      <c r="AK76" s="213"/>
      <c r="AL76" s="213"/>
      <c r="AM76" s="213"/>
      <c r="AN76" s="213"/>
      <c r="AO76" s="213"/>
      <c r="AP76" s="213"/>
      <c r="AQ76" s="31"/>
    </row>
    <row r="77" spans="2:43" s="3" customFormat="1" ht="14.45" customHeight="1">
      <c r="B77" s="58"/>
      <c r="C77" s="27" t="s">
        <v>14</v>
      </c>
      <c r="L77" s="3" t="str">
        <f>K5</f>
        <v>DSP(DRS)</v>
      </c>
      <c r="AQ77" s="59"/>
    </row>
    <row r="78" spans="2:43" s="4" customFormat="1" ht="36.950000000000003" customHeight="1">
      <c r="B78" s="60"/>
      <c r="C78" s="61" t="s">
        <v>16</v>
      </c>
      <c r="L78" s="214" t="str">
        <f>K6</f>
        <v>Rekonštrukcia jestvujúcich priechodov a retardérov v meste Trebišov</v>
      </c>
      <c r="M78" s="215"/>
      <c r="N78" s="215"/>
      <c r="O78" s="215"/>
      <c r="P78" s="215"/>
      <c r="Q78" s="215"/>
      <c r="R78" s="215"/>
      <c r="S78" s="215"/>
      <c r="T78" s="215"/>
      <c r="U78" s="215"/>
      <c r="V78" s="215"/>
      <c r="W78" s="215"/>
      <c r="X78" s="215"/>
      <c r="Y78" s="215"/>
      <c r="Z78" s="215"/>
      <c r="AA78" s="215"/>
      <c r="AB78" s="215"/>
      <c r="AC78" s="215"/>
      <c r="AD78" s="215"/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Q78" s="62"/>
    </row>
    <row r="79" spans="2:43" s="1" customFormat="1" ht="6.95" customHeight="1">
      <c r="B79" s="30"/>
      <c r="AQ79" s="31"/>
    </row>
    <row r="80" spans="2:43" s="1" customFormat="1" ht="15">
      <c r="B80" s="30"/>
      <c r="C80" s="27" t="s">
        <v>20</v>
      </c>
      <c r="L80" s="63" t="str">
        <f>IF(K8="","",K8)</f>
        <v>Trebišov</v>
      </c>
      <c r="AI80" s="27" t="s">
        <v>21</v>
      </c>
      <c r="AM80" s="137"/>
      <c r="AN80" s="137">
        <v>44092</v>
      </c>
      <c r="AQ80" s="31"/>
    </row>
    <row r="81" spans="1:76" s="1" customFormat="1" ht="6.95" customHeight="1">
      <c r="B81" s="30"/>
      <c r="AQ81" s="31"/>
    </row>
    <row r="82" spans="1:76" s="1" customFormat="1" ht="15">
      <c r="B82" s="30"/>
      <c r="C82" s="27" t="s">
        <v>22</v>
      </c>
      <c r="L82" s="3" t="str">
        <f>IF(E11= "","",E11)</f>
        <v>Mesto Trebišov</v>
      </c>
      <c r="AI82" s="27" t="s">
        <v>27</v>
      </c>
      <c r="AM82" s="197" t="str">
        <f>IF(E17="","",E17)</f>
        <v xml:space="preserve"> </v>
      </c>
      <c r="AN82" s="197"/>
      <c r="AO82" s="197"/>
      <c r="AP82" s="197"/>
      <c r="AQ82" s="31"/>
      <c r="AS82" s="193" t="s">
        <v>51</v>
      </c>
      <c r="AT82" s="194"/>
      <c r="AU82" s="44"/>
      <c r="AV82" s="44"/>
      <c r="AW82" s="44"/>
      <c r="AX82" s="44"/>
      <c r="AY82" s="44"/>
      <c r="AZ82" s="44"/>
      <c r="BA82" s="44"/>
      <c r="BB82" s="44"/>
      <c r="BC82" s="44"/>
      <c r="BD82" s="45"/>
    </row>
    <row r="83" spans="1:76" s="1" customFormat="1" ht="15">
      <c r="B83" s="30"/>
      <c r="C83" s="27" t="s">
        <v>25</v>
      </c>
      <c r="L83" s="3" t="str">
        <f>IF(E14="","",E14)</f>
        <v xml:space="preserve"> </v>
      </c>
      <c r="AI83" s="27" t="s">
        <v>29</v>
      </c>
      <c r="AM83" s="197" t="str">
        <f>IF(E20="","",E20)</f>
        <v>Ing. Z. Béreš</v>
      </c>
      <c r="AN83" s="197"/>
      <c r="AO83" s="197"/>
      <c r="AP83" s="197"/>
      <c r="AQ83" s="31"/>
      <c r="AS83" s="195"/>
      <c r="AT83" s="196"/>
      <c r="BD83" s="64"/>
    </row>
    <row r="84" spans="1:76" s="1" customFormat="1" ht="10.9" customHeight="1">
      <c r="B84" s="30"/>
      <c r="AQ84" s="31"/>
      <c r="AS84" s="195"/>
      <c r="AT84" s="196"/>
      <c r="BD84" s="64"/>
    </row>
    <row r="85" spans="1:76" s="1" customFormat="1" ht="29.25" customHeight="1">
      <c r="B85" s="30"/>
      <c r="C85" s="204" t="s">
        <v>52</v>
      </c>
      <c r="D85" s="205"/>
      <c r="E85" s="205"/>
      <c r="F85" s="205"/>
      <c r="G85" s="205"/>
      <c r="H85" s="65"/>
      <c r="I85" s="206" t="s">
        <v>53</v>
      </c>
      <c r="J85" s="205"/>
      <c r="K85" s="205"/>
      <c r="L85" s="205"/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205"/>
      <c r="AA85" s="205"/>
      <c r="AB85" s="205"/>
      <c r="AC85" s="205"/>
      <c r="AD85" s="205"/>
      <c r="AE85" s="205"/>
      <c r="AF85" s="205"/>
      <c r="AG85" s="206" t="s">
        <v>54</v>
      </c>
      <c r="AH85" s="205"/>
      <c r="AI85" s="205"/>
      <c r="AJ85" s="205"/>
      <c r="AK85" s="205"/>
      <c r="AL85" s="205"/>
      <c r="AM85" s="205"/>
      <c r="AN85" s="206" t="s">
        <v>55</v>
      </c>
      <c r="AO85" s="205"/>
      <c r="AP85" s="207"/>
      <c r="AQ85" s="31"/>
      <c r="AS85" s="66" t="s">
        <v>56</v>
      </c>
      <c r="AT85" s="67" t="s">
        <v>57</v>
      </c>
      <c r="AU85" s="67" t="s">
        <v>58</v>
      </c>
      <c r="AV85" s="67" t="s">
        <v>59</v>
      </c>
      <c r="AW85" s="67" t="s">
        <v>60</v>
      </c>
      <c r="AX85" s="67" t="s">
        <v>61</v>
      </c>
      <c r="AY85" s="67" t="s">
        <v>62</v>
      </c>
      <c r="AZ85" s="67" t="s">
        <v>63</v>
      </c>
      <c r="BA85" s="67" t="s">
        <v>64</v>
      </c>
      <c r="BB85" s="67" t="s">
        <v>65</v>
      </c>
      <c r="BC85" s="67" t="s">
        <v>66</v>
      </c>
      <c r="BD85" s="68" t="s">
        <v>67</v>
      </c>
    </row>
    <row r="86" spans="1:76" s="1" customFormat="1" ht="10.9" customHeight="1">
      <c r="B86" s="30"/>
      <c r="AQ86" s="31"/>
      <c r="AS86" s="69"/>
      <c r="AT86" s="44"/>
      <c r="AU86" s="44"/>
      <c r="AV86" s="44"/>
      <c r="AW86" s="44"/>
      <c r="AX86" s="44"/>
      <c r="AY86" s="44"/>
      <c r="AZ86" s="44"/>
      <c r="BA86" s="44"/>
      <c r="BB86" s="44"/>
      <c r="BC86" s="44"/>
      <c r="BD86" s="45"/>
    </row>
    <row r="87" spans="1:76" s="4" customFormat="1" ht="32.450000000000003" customHeight="1">
      <c r="B87" s="60"/>
      <c r="C87" s="70" t="s">
        <v>68</v>
      </c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189">
        <f>SUM(AG88:AM94)</f>
        <v>0</v>
      </c>
      <c r="AH87" s="189"/>
      <c r="AI87" s="189"/>
      <c r="AJ87" s="189"/>
      <c r="AK87" s="189"/>
      <c r="AL87" s="189"/>
      <c r="AM87" s="189"/>
      <c r="AN87" s="190">
        <f>SUM(AN88:AP94)</f>
        <v>0</v>
      </c>
      <c r="AO87" s="190"/>
      <c r="AP87" s="190"/>
      <c r="AQ87" s="62"/>
      <c r="AS87" s="72" t="e">
        <f>ROUND(SUM(AS88:AS93),2)</f>
        <v>#REF!</v>
      </c>
      <c r="AT87" s="73" t="e">
        <f>ROUND(SUM(AV87:AW87),2)</f>
        <v>#REF!</v>
      </c>
      <c r="AU87" s="74" t="e">
        <f>ROUND(SUM(AU88:AU93),5)</f>
        <v>#REF!</v>
      </c>
      <c r="AV87" s="73" t="e">
        <f>ROUND(AZ87*L31,2)</f>
        <v>#REF!</v>
      </c>
      <c r="AW87" s="73" t="e">
        <f>ROUND(BA87*L32,2)</f>
        <v>#REF!</v>
      </c>
      <c r="AX87" s="73" t="e">
        <f>ROUND(BB87*L31,2)</f>
        <v>#REF!</v>
      </c>
      <c r="AY87" s="73" t="e">
        <f>ROUND(BC87*L32,2)</f>
        <v>#REF!</v>
      </c>
      <c r="AZ87" s="73" t="e">
        <f>ROUND(SUM(AZ88:AZ93),2)</f>
        <v>#REF!</v>
      </c>
      <c r="BA87" s="73" t="e">
        <f>ROUND(SUM(BA88:BA93),2)</f>
        <v>#REF!</v>
      </c>
      <c r="BB87" s="73" t="e">
        <f>ROUND(SUM(BB88:BB93),2)</f>
        <v>#REF!</v>
      </c>
      <c r="BC87" s="73" t="e">
        <f>ROUND(SUM(BC88:BC93),2)</f>
        <v>#REF!</v>
      </c>
      <c r="BD87" s="75" t="e">
        <f>ROUND(SUM(BD88:BD93),2)</f>
        <v>#REF!</v>
      </c>
      <c r="BS87" s="61" t="s">
        <v>69</v>
      </c>
      <c r="BT87" s="61" t="s">
        <v>70</v>
      </c>
      <c r="BU87" s="76" t="s">
        <v>71</v>
      </c>
      <c r="BV87" s="61" t="s">
        <v>72</v>
      </c>
      <c r="BW87" s="61" t="s">
        <v>73</v>
      </c>
      <c r="BX87" s="61" t="s">
        <v>74</v>
      </c>
    </row>
    <row r="88" spans="1:76" s="5" customFormat="1" ht="16.5" customHeight="1">
      <c r="A88" s="77" t="s">
        <v>75</v>
      </c>
      <c r="B88" s="78"/>
      <c r="C88" s="79"/>
      <c r="D88" s="202">
        <v>1</v>
      </c>
      <c r="E88" s="202"/>
      <c r="F88" s="202"/>
      <c r="G88" s="202"/>
      <c r="H88" s="202"/>
      <c r="I88" s="80"/>
      <c r="J88" s="202" t="s">
        <v>221</v>
      </c>
      <c r="K88" s="202"/>
      <c r="L88" s="202"/>
      <c r="M88" s="202"/>
      <c r="N88" s="202"/>
      <c r="O88" s="202"/>
      <c r="P88" s="202"/>
      <c r="Q88" s="202"/>
      <c r="R88" s="202"/>
      <c r="S88" s="202"/>
      <c r="T88" s="202"/>
      <c r="U88" s="202"/>
      <c r="V88" s="202"/>
      <c r="W88" s="202"/>
      <c r="X88" s="202"/>
      <c r="Y88" s="202"/>
      <c r="Z88" s="202"/>
      <c r="AA88" s="202"/>
      <c r="AB88" s="202"/>
      <c r="AC88" s="202"/>
      <c r="AD88" s="202"/>
      <c r="AE88" s="202"/>
      <c r="AF88" s="202"/>
      <c r="AG88" s="191">
        <f>'01 - Prechod'!M30</f>
        <v>0</v>
      </c>
      <c r="AH88" s="192"/>
      <c r="AI88" s="192"/>
      <c r="AJ88" s="192"/>
      <c r="AK88" s="192"/>
      <c r="AL88" s="192"/>
      <c r="AM88" s="192"/>
      <c r="AN88" s="191">
        <f>SUM(AG88,AT88)</f>
        <v>0</v>
      </c>
      <c r="AO88" s="192"/>
      <c r="AP88" s="192"/>
      <c r="AQ88" s="81"/>
      <c r="AS88" s="82">
        <f>'01 - Prechod'!M28</f>
        <v>0</v>
      </c>
      <c r="AT88" s="83">
        <f>ROUND(SUM(AV88:AW88),2)</f>
        <v>0</v>
      </c>
      <c r="AU88" s="84" t="e">
        <f>'01 - Prechod'!W118</f>
        <v>#REF!</v>
      </c>
      <c r="AV88" s="83">
        <f>'01 - Prechod'!M32</f>
        <v>0</v>
      </c>
      <c r="AW88" s="83">
        <f>'01 - Prechod'!M33</f>
        <v>0</v>
      </c>
      <c r="AX88" s="83">
        <f>'01 - Prechod'!M34</f>
        <v>0</v>
      </c>
      <c r="AY88" s="83">
        <f>'01 - Prechod'!M35</f>
        <v>0</v>
      </c>
      <c r="AZ88" s="83">
        <f>'01 - Prechod'!H32</f>
        <v>0</v>
      </c>
      <c r="BA88" s="83">
        <f>'01 - Prechod'!H33</f>
        <v>0</v>
      </c>
      <c r="BB88" s="83">
        <f>'01 - Prechod'!H34</f>
        <v>0</v>
      </c>
      <c r="BC88" s="83">
        <f>'01 - Prechod'!H35</f>
        <v>0</v>
      </c>
      <c r="BD88" s="85">
        <f>'01 - Prechod'!H36</f>
        <v>0</v>
      </c>
      <c r="BT88" s="86" t="s">
        <v>76</v>
      </c>
      <c r="BV88" s="86" t="s">
        <v>72</v>
      </c>
      <c r="BW88" s="86" t="s">
        <v>77</v>
      </c>
      <c r="BX88" s="86" t="s">
        <v>73</v>
      </c>
    </row>
    <row r="89" spans="1:76" s="5" customFormat="1" ht="16.5" customHeight="1">
      <c r="A89" s="77"/>
      <c r="B89" s="78"/>
      <c r="C89" s="79"/>
      <c r="D89" s="203">
        <v>2</v>
      </c>
      <c r="E89" s="203"/>
      <c r="F89" s="203"/>
      <c r="G89" s="203"/>
      <c r="H89" s="203"/>
      <c r="I89" s="139"/>
      <c r="J89" s="202" t="s">
        <v>222</v>
      </c>
      <c r="K89" s="202"/>
      <c r="L89" s="202"/>
      <c r="M89" s="202"/>
      <c r="N89" s="202"/>
      <c r="O89" s="202"/>
      <c r="P89" s="202"/>
      <c r="Q89" s="202"/>
      <c r="R89" s="202"/>
      <c r="S89" s="202"/>
      <c r="T89" s="202"/>
      <c r="U89" s="202"/>
      <c r="V89" s="202"/>
      <c r="W89" s="202"/>
      <c r="X89" s="202"/>
      <c r="Y89" s="202"/>
      <c r="Z89" s="202"/>
      <c r="AA89" s="202"/>
      <c r="AB89" s="202"/>
      <c r="AC89" s="202"/>
      <c r="AD89" s="202"/>
      <c r="AE89" s="202"/>
      <c r="AF89" s="202"/>
      <c r="AG89" s="191">
        <v>0</v>
      </c>
      <c r="AH89" s="192"/>
      <c r="AI89" s="192"/>
      <c r="AJ89" s="192"/>
      <c r="AK89" s="192"/>
      <c r="AL89" s="192"/>
      <c r="AM89" s="192"/>
      <c r="AN89" s="191">
        <f>1.2*AG89</f>
        <v>0</v>
      </c>
      <c r="AO89" s="192"/>
      <c r="AP89" s="192"/>
      <c r="AQ89" s="81"/>
      <c r="AS89" s="82"/>
      <c r="AT89" s="83"/>
      <c r="AU89" s="84"/>
      <c r="AV89" s="83"/>
      <c r="AW89" s="83"/>
      <c r="AX89" s="83"/>
      <c r="AY89" s="83"/>
      <c r="AZ89" s="83"/>
      <c r="BA89" s="83"/>
      <c r="BB89" s="83"/>
      <c r="BC89" s="83"/>
      <c r="BD89" s="85"/>
      <c r="BT89" s="86"/>
      <c r="BV89" s="86"/>
      <c r="BW89" s="86"/>
      <c r="BX89" s="86"/>
    </row>
    <row r="90" spans="1:76" s="5" customFormat="1" ht="16.5" customHeight="1">
      <c r="A90" s="77"/>
      <c r="B90" s="78"/>
      <c r="C90" s="79"/>
      <c r="D90" s="202">
        <v>3</v>
      </c>
      <c r="E90" s="202"/>
      <c r="F90" s="202"/>
      <c r="G90" s="202"/>
      <c r="H90" s="202"/>
      <c r="I90" s="139"/>
      <c r="J90" s="202" t="s">
        <v>222</v>
      </c>
      <c r="K90" s="202"/>
      <c r="L90" s="202"/>
      <c r="M90" s="202"/>
      <c r="N90" s="202"/>
      <c r="O90" s="202"/>
      <c r="P90" s="202"/>
      <c r="Q90" s="202"/>
      <c r="R90" s="202"/>
      <c r="S90" s="202"/>
      <c r="T90" s="202"/>
      <c r="U90" s="202"/>
      <c r="V90" s="202"/>
      <c r="W90" s="202"/>
      <c r="X90" s="202"/>
      <c r="Y90" s="202"/>
      <c r="Z90" s="202"/>
      <c r="AA90" s="202"/>
      <c r="AB90" s="202"/>
      <c r="AC90" s="202"/>
      <c r="AD90" s="202"/>
      <c r="AE90" s="202"/>
      <c r="AF90" s="202"/>
      <c r="AG90" s="191">
        <v>0</v>
      </c>
      <c r="AH90" s="192"/>
      <c r="AI90" s="192"/>
      <c r="AJ90" s="192"/>
      <c r="AK90" s="192"/>
      <c r="AL90" s="192"/>
      <c r="AM90" s="192"/>
      <c r="AN90" s="191">
        <f t="shared" ref="AN90:AN94" si="0">1.2*AG90</f>
        <v>0</v>
      </c>
      <c r="AO90" s="192"/>
      <c r="AP90" s="192"/>
      <c r="AQ90" s="81"/>
      <c r="AS90" s="82"/>
      <c r="AT90" s="83"/>
      <c r="AU90" s="84"/>
      <c r="AV90" s="83"/>
      <c r="AW90" s="83"/>
      <c r="AX90" s="83"/>
      <c r="AY90" s="83"/>
      <c r="AZ90" s="83"/>
      <c r="BA90" s="83"/>
      <c r="BB90" s="83"/>
      <c r="BC90" s="83"/>
      <c r="BD90" s="85"/>
      <c r="BT90" s="86"/>
      <c r="BV90" s="86"/>
      <c r="BW90" s="86"/>
      <c r="BX90" s="86"/>
    </row>
    <row r="91" spans="1:76" s="5" customFormat="1" ht="16.5" customHeight="1">
      <c r="A91" s="77" t="s">
        <v>75</v>
      </c>
      <c r="B91" s="78"/>
      <c r="C91" s="79"/>
      <c r="D91" s="202">
        <v>4</v>
      </c>
      <c r="E91" s="202"/>
      <c r="F91" s="202"/>
      <c r="G91" s="202"/>
      <c r="H91" s="202"/>
      <c r="I91" s="80"/>
      <c r="J91" s="202" t="s">
        <v>221</v>
      </c>
      <c r="K91" s="202"/>
      <c r="L91" s="202"/>
      <c r="M91" s="202"/>
      <c r="N91" s="202"/>
      <c r="O91" s="202"/>
      <c r="P91" s="202"/>
      <c r="Q91" s="202"/>
      <c r="R91" s="202"/>
      <c r="S91" s="202"/>
      <c r="T91" s="202"/>
      <c r="U91" s="202"/>
      <c r="V91" s="202"/>
      <c r="W91" s="202"/>
      <c r="X91" s="202"/>
      <c r="Y91" s="202"/>
      <c r="Z91" s="202"/>
      <c r="AA91" s="202"/>
      <c r="AB91" s="202"/>
      <c r="AC91" s="202"/>
      <c r="AD91" s="202"/>
      <c r="AE91" s="202"/>
      <c r="AF91" s="202"/>
      <c r="AG91" s="191">
        <v>0</v>
      </c>
      <c r="AH91" s="192"/>
      <c r="AI91" s="192"/>
      <c r="AJ91" s="192"/>
      <c r="AK91" s="192"/>
      <c r="AL91" s="192"/>
      <c r="AM91" s="192"/>
      <c r="AN91" s="191">
        <f t="shared" si="0"/>
        <v>0</v>
      </c>
      <c r="AO91" s="192"/>
      <c r="AP91" s="192"/>
      <c r="AQ91" s="81"/>
      <c r="AS91" s="82" t="e">
        <f>#REF!</f>
        <v>#REF!</v>
      </c>
      <c r="AT91" s="83" t="e">
        <f>ROUND(SUM(AV91:AW91),2)</f>
        <v>#REF!</v>
      </c>
      <c r="AU91" s="84" t="e">
        <f>#REF!</f>
        <v>#REF!</v>
      </c>
      <c r="AV91" s="83" t="e">
        <f>#REF!</f>
        <v>#REF!</v>
      </c>
      <c r="AW91" s="83" t="e">
        <f>#REF!</f>
        <v>#REF!</v>
      </c>
      <c r="AX91" s="83" t="e">
        <f>#REF!</f>
        <v>#REF!</v>
      </c>
      <c r="AY91" s="83" t="e">
        <f>#REF!</f>
        <v>#REF!</v>
      </c>
      <c r="AZ91" s="83" t="e">
        <f>#REF!</f>
        <v>#REF!</v>
      </c>
      <c r="BA91" s="83" t="e">
        <f>#REF!</f>
        <v>#REF!</v>
      </c>
      <c r="BB91" s="83" t="e">
        <f>#REF!</f>
        <v>#REF!</v>
      </c>
      <c r="BC91" s="83" t="e">
        <f>#REF!</f>
        <v>#REF!</v>
      </c>
      <c r="BD91" s="85" t="e">
        <f>#REF!</f>
        <v>#REF!</v>
      </c>
      <c r="BT91" s="86" t="s">
        <v>76</v>
      </c>
      <c r="BV91" s="86" t="s">
        <v>72</v>
      </c>
      <c r="BW91" s="86" t="s">
        <v>78</v>
      </c>
      <c r="BX91" s="86" t="s">
        <v>73</v>
      </c>
    </row>
    <row r="92" spans="1:76" s="5" customFormat="1" ht="16.5" customHeight="1">
      <c r="A92" s="77" t="s">
        <v>75</v>
      </c>
      <c r="B92" s="78"/>
      <c r="C92" s="79"/>
      <c r="D92" s="202">
        <v>5</v>
      </c>
      <c r="E92" s="202"/>
      <c r="F92" s="202"/>
      <c r="G92" s="202"/>
      <c r="H92" s="202"/>
      <c r="I92" s="80"/>
      <c r="J92" s="202" t="s">
        <v>221</v>
      </c>
      <c r="K92" s="202"/>
      <c r="L92" s="202"/>
      <c r="M92" s="202"/>
      <c r="N92" s="202"/>
      <c r="O92" s="202"/>
      <c r="P92" s="202"/>
      <c r="Q92" s="202"/>
      <c r="R92" s="202"/>
      <c r="S92" s="202"/>
      <c r="T92" s="202"/>
      <c r="U92" s="202"/>
      <c r="V92" s="202"/>
      <c r="W92" s="202"/>
      <c r="X92" s="202"/>
      <c r="Y92" s="202"/>
      <c r="Z92" s="202"/>
      <c r="AA92" s="202"/>
      <c r="AB92" s="202"/>
      <c r="AC92" s="202"/>
      <c r="AD92" s="202"/>
      <c r="AE92" s="202"/>
      <c r="AF92" s="202"/>
      <c r="AG92" s="191">
        <v>0</v>
      </c>
      <c r="AH92" s="192"/>
      <c r="AI92" s="192"/>
      <c r="AJ92" s="192"/>
      <c r="AK92" s="192"/>
      <c r="AL92" s="192"/>
      <c r="AM92" s="192"/>
      <c r="AN92" s="191">
        <f t="shared" si="0"/>
        <v>0</v>
      </c>
      <c r="AO92" s="192"/>
      <c r="AP92" s="192"/>
      <c r="AQ92" s="81"/>
      <c r="AS92" s="82" t="e">
        <f>#REF!</f>
        <v>#REF!</v>
      </c>
      <c r="AT92" s="83" t="e">
        <f>ROUND(SUM(AV92:AW92),2)</f>
        <v>#REF!</v>
      </c>
      <c r="AU92" s="84" t="e">
        <f>#REF!</f>
        <v>#REF!</v>
      </c>
      <c r="AV92" s="83" t="e">
        <f>#REF!</f>
        <v>#REF!</v>
      </c>
      <c r="AW92" s="83" t="e">
        <f>#REF!</f>
        <v>#REF!</v>
      </c>
      <c r="AX92" s="83" t="e">
        <f>#REF!</f>
        <v>#REF!</v>
      </c>
      <c r="AY92" s="83" t="e">
        <f>#REF!</f>
        <v>#REF!</v>
      </c>
      <c r="AZ92" s="83" t="e">
        <f>#REF!</f>
        <v>#REF!</v>
      </c>
      <c r="BA92" s="83" t="e">
        <f>#REF!</f>
        <v>#REF!</v>
      </c>
      <c r="BB92" s="83" t="e">
        <f>#REF!</f>
        <v>#REF!</v>
      </c>
      <c r="BC92" s="83" t="e">
        <f>#REF!</f>
        <v>#REF!</v>
      </c>
      <c r="BD92" s="85" t="e">
        <f>#REF!</f>
        <v>#REF!</v>
      </c>
      <c r="BT92" s="86" t="s">
        <v>76</v>
      </c>
      <c r="BV92" s="86" t="s">
        <v>72</v>
      </c>
      <c r="BW92" s="86" t="s">
        <v>79</v>
      </c>
      <c r="BX92" s="86" t="s">
        <v>73</v>
      </c>
    </row>
    <row r="93" spans="1:76" s="5" customFormat="1" ht="21.75" customHeight="1">
      <c r="A93" s="77" t="s">
        <v>75</v>
      </c>
      <c r="B93" s="78"/>
      <c r="C93" s="79"/>
      <c r="D93" s="202">
        <v>6</v>
      </c>
      <c r="E93" s="202"/>
      <c r="F93" s="202"/>
      <c r="G93" s="202"/>
      <c r="H93" s="202"/>
      <c r="I93" s="80"/>
      <c r="J93" s="202" t="s">
        <v>221</v>
      </c>
      <c r="K93" s="202"/>
      <c r="L93" s="202"/>
      <c r="M93" s="202"/>
      <c r="N93" s="202"/>
      <c r="O93" s="202"/>
      <c r="P93" s="202"/>
      <c r="Q93" s="202"/>
      <c r="R93" s="202"/>
      <c r="S93" s="202"/>
      <c r="T93" s="202"/>
      <c r="U93" s="202"/>
      <c r="V93" s="202"/>
      <c r="W93" s="202"/>
      <c r="X93" s="202"/>
      <c r="Y93" s="202"/>
      <c r="Z93" s="202"/>
      <c r="AA93" s="202"/>
      <c r="AB93" s="202"/>
      <c r="AC93" s="202"/>
      <c r="AD93" s="202"/>
      <c r="AE93" s="202"/>
      <c r="AF93" s="202"/>
      <c r="AG93" s="191">
        <v>0</v>
      </c>
      <c r="AH93" s="192"/>
      <c r="AI93" s="192"/>
      <c r="AJ93" s="192"/>
      <c r="AK93" s="192"/>
      <c r="AL93" s="192"/>
      <c r="AM93" s="192"/>
      <c r="AN93" s="191">
        <f t="shared" si="0"/>
        <v>0</v>
      </c>
      <c r="AO93" s="192"/>
      <c r="AP93" s="192"/>
      <c r="AQ93" s="81"/>
      <c r="AS93" s="87" t="e">
        <f>#REF!</f>
        <v>#REF!</v>
      </c>
      <c r="AT93" s="88" t="e">
        <f>ROUND(SUM(AV93:AW93),2)</f>
        <v>#REF!</v>
      </c>
      <c r="AU93" s="89" t="e">
        <f>#REF!</f>
        <v>#REF!</v>
      </c>
      <c r="AV93" s="88" t="e">
        <f>#REF!</f>
        <v>#REF!</v>
      </c>
      <c r="AW93" s="88" t="e">
        <f>#REF!</f>
        <v>#REF!</v>
      </c>
      <c r="AX93" s="88" t="e">
        <f>#REF!</f>
        <v>#REF!</v>
      </c>
      <c r="AY93" s="88" t="e">
        <f>#REF!</f>
        <v>#REF!</v>
      </c>
      <c r="AZ93" s="88" t="e">
        <f>#REF!</f>
        <v>#REF!</v>
      </c>
      <c r="BA93" s="88" t="e">
        <f>#REF!</f>
        <v>#REF!</v>
      </c>
      <c r="BB93" s="88" t="e">
        <f>#REF!</f>
        <v>#REF!</v>
      </c>
      <c r="BC93" s="88" t="e">
        <f>#REF!</f>
        <v>#REF!</v>
      </c>
      <c r="BD93" s="90" t="e">
        <f>#REF!</f>
        <v>#REF!</v>
      </c>
      <c r="BT93" s="86" t="s">
        <v>76</v>
      </c>
      <c r="BV93" s="86" t="s">
        <v>72</v>
      </c>
      <c r="BW93" s="86" t="s">
        <v>80</v>
      </c>
      <c r="BX93" s="86" t="s">
        <v>73</v>
      </c>
    </row>
    <row r="94" spans="1:76" ht="16.5" customHeight="1">
      <c r="B94" s="22"/>
      <c r="D94" s="202">
        <v>7</v>
      </c>
      <c r="E94" s="202"/>
      <c r="F94" s="202"/>
      <c r="G94" s="202"/>
      <c r="H94" s="202"/>
      <c r="J94" s="202" t="s">
        <v>222</v>
      </c>
      <c r="K94" s="202"/>
      <c r="L94" s="202"/>
      <c r="M94" s="202"/>
      <c r="N94" s="202"/>
      <c r="O94" s="202"/>
      <c r="P94" s="202"/>
      <c r="Q94" s="202"/>
      <c r="R94" s="202"/>
      <c r="S94" s="202"/>
      <c r="T94" s="202"/>
      <c r="U94" s="202"/>
      <c r="V94" s="202"/>
      <c r="W94" s="202"/>
      <c r="X94" s="202"/>
      <c r="Y94" s="202"/>
      <c r="Z94" s="202"/>
      <c r="AA94" s="202"/>
      <c r="AB94" s="202"/>
      <c r="AC94" s="202"/>
      <c r="AD94" s="202"/>
      <c r="AE94" s="202"/>
      <c r="AF94" s="202"/>
      <c r="AG94" s="191">
        <v>0</v>
      </c>
      <c r="AH94" s="192"/>
      <c r="AI94" s="192"/>
      <c r="AJ94" s="192"/>
      <c r="AK94" s="192"/>
      <c r="AL94" s="192"/>
      <c r="AM94" s="192"/>
      <c r="AN94" s="191">
        <f t="shared" si="0"/>
        <v>0</v>
      </c>
      <c r="AO94" s="192"/>
      <c r="AP94" s="192"/>
      <c r="AQ94" s="23"/>
    </row>
    <row r="95" spans="1:76" s="1" customFormat="1" ht="30" customHeight="1">
      <c r="B95" s="30"/>
      <c r="C95" s="70" t="s">
        <v>81</v>
      </c>
      <c r="AG95" s="190">
        <v>0</v>
      </c>
      <c r="AH95" s="190"/>
      <c r="AI95" s="190"/>
      <c r="AJ95" s="190"/>
      <c r="AK95" s="190"/>
      <c r="AL95" s="190"/>
      <c r="AM95" s="190"/>
      <c r="AN95" s="190">
        <v>0</v>
      </c>
      <c r="AO95" s="190"/>
      <c r="AP95" s="190"/>
      <c r="AQ95" s="31"/>
      <c r="AS95" s="66" t="s">
        <v>82</v>
      </c>
      <c r="AT95" s="67" t="s">
        <v>83</v>
      </c>
      <c r="AU95" s="67" t="s">
        <v>34</v>
      </c>
      <c r="AV95" s="68" t="s">
        <v>57</v>
      </c>
    </row>
    <row r="96" spans="1:76" s="1" customFormat="1" ht="10.9" customHeight="1">
      <c r="B96" s="30"/>
      <c r="AQ96" s="31"/>
      <c r="AS96" s="91"/>
      <c r="AT96" s="49"/>
      <c r="AU96" s="49"/>
      <c r="AV96" s="51"/>
    </row>
    <row r="97" spans="2:43" s="1" customFormat="1" ht="30" customHeight="1">
      <c r="B97" s="30"/>
      <c r="C97" s="92" t="s">
        <v>84</v>
      </c>
      <c r="D97" s="93"/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  <c r="AF97" s="93"/>
      <c r="AG97" s="201">
        <f>ROUND(AG87+AG95,2)</f>
        <v>0</v>
      </c>
      <c r="AH97" s="201"/>
      <c r="AI97" s="201"/>
      <c r="AJ97" s="201"/>
      <c r="AK97" s="201"/>
      <c r="AL97" s="201"/>
      <c r="AM97" s="201"/>
      <c r="AN97" s="201">
        <f>AN87+AN95</f>
        <v>0</v>
      </c>
      <c r="AO97" s="201"/>
      <c r="AP97" s="201"/>
      <c r="AQ97" s="31"/>
    </row>
    <row r="98" spans="2:43" s="1" customFormat="1" ht="6.95" customHeight="1">
      <c r="B98" s="52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  <c r="AL98" s="53"/>
      <c r="AM98" s="53"/>
      <c r="AN98" s="53"/>
      <c r="AO98" s="53"/>
      <c r="AP98" s="53"/>
      <c r="AQ98" s="54"/>
    </row>
  </sheetData>
  <mergeCells count="69">
    <mergeCell ref="L31:O31"/>
    <mergeCell ref="W31:AE31"/>
    <mergeCell ref="AK31:AO31"/>
    <mergeCell ref="C2:AP2"/>
    <mergeCell ref="C4:AP4"/>
    <mergeCell ref="K5:AO5"/>
    <mergeCell ref="K6:AO6"/>
    <mergeCell ref="E23:AN23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C85:G85"/>
    <mergeCell ref="I85:AF85"/>
    <mergeCell ref="AG85:AM85"/>
    <mergeCell ref="AN85:AP85"/>
    <mergeCell ref="X37:AB37"/>
    <mergeCell ref="AK37:AO37"/>
    <mergeCell ref="C76:AP76"/>
    <mergeCell ref="L78:AO78"/>
    <mergeCell ref="AM82:AP82"/>
    <mergeCell ref="D88:H88"/>
    <mergeCell ref="J88:AF88"/>
    <mergeCell ref="AN91:AP91"/>
    <mergeCell ref="AG91:AM91"/>
    <mergeCell ref="D91:H91"/>
    <mergeCell ref="J91:AF91"/>
    <mergeCell ref="D89:H89"/>
    <mergeCell ref="D90:H90"/>
    <mergeCell ref="J89:AF89"/>
    <mergeCell ref="J90:AF90"/>
    <mergeCell ref="AG97:AM97"/>
    <mergeCell ref="AN97:AP97"/>
    <mergeCell ref="AN92:AP92"/>
    <mergeCell ref="AG92:AM92"/>
    <mergeCell ref="D92:H92"/>
    <mergeCell ref="J92:AF92"/>
    <mergeCell ref="AN93:AP93"/>
    <mergeCell ref="AG93:AM93"/>
    <mergeCell ref="D93:H93"/>
    <mergeCell ref="J93:AF93"/>
    <mergeCell ref="D94:H94"/>
    <mergeCell ref="J94:AF94"/>
    <mergeCell ref="AG94:AM94"/>
    <mergeCell ref="AN94:AP94"/>
    <mergeCell ref="AR2:BE2"/>
    <mergeCell ref="AG87:AM87"/>
    <mergeCell ref="AN87:AP87"/>
    <mergeCell ref="AG95:AM95"/>
    <mergeCell ref="AN95:AP95"/>
    <mergeCell ref="AN88:AP88"/>
    <mergeCell ref="AG88:AM88"/>
    <mergeCell ref="AS82:AT84"/>
    <mergeCell ref="AM83:AP83"/>
    <mergeCell ref="AK26:AO26"/>
    <mergeCell ref="AK27:AO27"/>
    <mergeCell ref="AK29:AO29"/>
    <mergeCell ref="AG89:AM89"/>
    <mergeCell ref="AN89:AP89"/>
    <mergeCell ref="AG90:AM90"/>
    <mergeCell ref="AN90:AP90"/>
  </mergeCells>
  <phoneticPr fontId="0" type="noConversion"/>
  <hyperlinks>
    <hyperlink ref="K1:S1" location="C2" display="1) Súhrnný list stavby" xr:uid="{00000000-0004-0000-0000-000000000000}"/>
    <hyperlink ref="W1:AF1" location="C87" display="2) Rekapitulácia objektov" xr:uid="{00000000-0004-0000-0000-000001000000}"/>
    <hyperlink ref="A88" location="'01 - SO 01 Chodník'!C2" display="/" xr:uid="{00000000-0004-0000-0000-000002000000}"/>
    <hyperlink ref="A91" location="'02 - SO 02 Dažďová kanali...'!C2" display="/" xr:uid="{00000000-0004-0000-0000-000003000000}"/>
    <hyperlink ref="A92" location="'03 - SO 03 Oporný múr'!C2" display="/" xr:uid="{00000000-0004-0000-0000-000004000000}"/>
    <hyperlink ref="A93" location="'04 - SO 04 Úprava odvodňo...'!C2" display="/" xr:uid="{00000000-0004-0000-0000-000005000000}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24201-AC54-4E73-B370-1A8566C907E2}">
  <dimension ref="A1:J19"/>
  <sheetViews>
    <sheetView workbookViewId="0">
      <selection activeCell="D24" sqref="D24"/>
    </sheetView>
  </sheetViews>
  <sheetFormatPr defaultColWidth="10.5" defaultRowHeight="12" customHeight="1"/>
  <cols>
    <col min="1" max="1" width="14.33203125" style="163" customWidth="1"/>
    <col min="2" max="2" width="50.83203125" style="163" customWidth="1"/>
    <col min="3" max="3" width="17.83203125" style="163" customWidth="1"/>
    <col min="4" max="4" width="15.5" style="163" customWidth="1"/>
    <col min="5" max="5" width="17.83203125" style="163" customWidth="1"/>
    <col min="6" max="6" width="15.1640625" style="163" hidden="1" customWidth="1"/>
    <col min="7" max="7" width="16.83203125" style="163" hidden="1" customWidth="1"/>
    <col min="8" max="10" width="13.33203125" style="163" hidden="1" customWidth="1"/>
    <col min="11" max="256" width="10.5" style="163"/>
    <col min="257" max="257" width="14.33203125" style="163" customWidth="1"/>
    <col min="258" max="258" width="50.83203125" style="163" customWidth="1"/>
    <col min="259" max="259" width="17.83203125" style="163" customWidth="1"/>
    <col min="260" max="260" width="15.5" style="163" customWidth="1"/>
    <col min="261" max="261" width="17.83203125" style="163" customWidth="1"/>
    <col min="262" max="266" width="0" style="163" hidden="1" customWidth="1"/>
    <col min="267" max="512" width="10.5" style="163"/>
    <col min="513" max="513" width="14.33203125" style="163" customWidth="1"/>
    <col min="514" max="514" width="50.83203125" style="163" customWidth="1"/>
    <col min="515" max="515" width="17.83203125" style="163" customWidth="1"/>
    <col min="516" max="516" width="15.5" style="163" customWidth="1"/>
    <col min="517" max="517" width="17.83203125" style="163" customWidth="1"/>
    <col min="518" max="522" width="0" style="163" hidden="1" customWidth="1"/>
    <col min="523" max="768" width="10.5" style="163"/>
    <col min="769" max="769" width="14.33203125" style="163" customWidth="1"/>
    <col min="770" max="770" width="50.83203125" style="163" customWidth="1"/>
    <col min="771" max="771" width="17.83203125" style="163" customWidth="1"/>
    <col min="772" max="772" width="15.5" style="163" customWidth="1"/>
    <col min="773" max="773" width="17.83203125" style="163" customWidth="1"/>
    <col min="774" max="778" width="0" style="163" hidden="1" customWidth="1"/>
    <col min="779" max="1024" width="10.5" style="163"/>
    <col min="1025" max="1025" width="14.33203125" style="163" customWidth="1"/>
    <col min="1026" max="1026" width="50.83203125" style="163" customWidth="1"/>
    <col min="1027" max="1027" width="17.83203125" style="163" customWidth="1"/>
    <col min="1028" max="1028" width="15.5" style="163" customWidth="1"/>
    <col min="1029" max="1029" width="17.83203125" style="163" customWidth="1"/>
    <col min="1030" max="1034" width="0" style="163" hidden="1" customWidth="1"/>
    <col min="1035" max="1280" width="10.5" style="163"/>
    <col min="1281" max="1281" width="14.33203125" style="163" customWidth="1"/>
    <col min="1282" max="1282" width="50.83203125" style="163" customWidth="1"/>
    <col min="1283" max="1283" width="17.83203125" style="163" customWidth="1"/>
    <col min="1284" max="1284" width="15.5" style="163" customWidth="1"/>
    <col min="1285" max="1285" width="17.83203125" style="163" customWidth="1"/>
    <col min="1286" max="1290" width="0" style="163" hidden="1" customWidth="1"/>
    <col min="1291" max="1536" width="10.5" style="163"/>
    <col min="1537" max="1537" width="14.33203125" style="163" customWidth="1"/>
    <col min="1538" max="1538" width="50.83203125" style="163" customWidth="1"/>
    <col min="1539" max="1539" width="17.83203125" style="163" customWidth="1"/>
    <col min="1540" max="1540" width="15.5" style="163" customWidth="1"/>
    <col min="1541" max="1541" width="17.83203125" style="163" customWidth="1"/>
    <col min="1542" max="1546" width="0" style="163" hidden="1" customWidth="1"/>
    <col min="1547" max="1792" width="10.5" style="163"/>
    <col min="1793" max="1793" width="14.33203125" style="163" customWidth="1"/>
    <col min="1794" max="1794" width="50.83203125" style="163" customWidth="1"/>
    <col min="1795" max="1795" width="17.83203125" style="163" customWidth="1"/>
    <col min="1796" max="1796" width="15.5" style="163" customWidth="1"/>
    <col min="1797" max="1797" width="17.83203125" style="163" customWidth="1"/>
    <col min="1798" max="1802" width="0" style="163" hidden="1" customWidth="1"/>
    <col min="1803" max="2048" width="10.5" style="163"/>
    <col min="2049" max="2049" width="14.33203125" style="163" customWidth="1"/>
    <col min="2050" max="2050" width="50.83203125" style="163" customWidth="1"/>
    <col min="2051" max="2051" width="17.83203125" style="163" customWidth="1"/>
    <col min="2052" max="2052" width="15.5" style="163" customWidth="1"/>
    <col min="2053" max="2053" width="17.83203125" style="163" customWidth="1"/>
    <col min="2054" max="2058" width="0" style="163" hidden="1" customWidth="1"/>
    <col min="2059" max="2304" width="10.5" style="163"/>
    <col min="2305" max="2305" width="14.33203125" style="163" customWidth="1"/>
    <col min="2306" max="2306" width="50.83203125" style="163" customWidth="1"/>
    <col min="2307" max="2307" width="17.83203125" style="163" customWidth="1"/>
    <col min="2308" max="2308" width="15.5" style="163" customWidth="1"/>
    <col min="2309" max="2309" width="17.83203125" style="163" customWidth="1"/>
    <col min="2310" max="2314" width="0" style="163" hidden="1" customWidth="1"/>
    <col min="2315" max="2560" width="10.5" style="163"/>
    <col min="2561" max="2561" width="14.33203125" style="163" customWidth="1"/>
    <col min="2562" max="2562" width="50.83203125" style="163" customWidth="1"/>
    <col min="2563" max="2563" width="17.83203125" style="163" customWidth="1"/>
    <col min="2564" max="2564" width="15.5" style="163" customWidth="1"/>
    <col min="2565" max="2565" width="17.83203125" style="163" customWidth="1"/>
    <col min="2566" max="2570" width="0" style="163" hidden="1" customWidth="1"/>
    <col min="2571" max="2816" width="10.5" style="163"/>
    <col min="2817" max="2817" width="14.33203125" style="163" customWidth="1"/>
    <col min="2818" max="2818" width="50.83203125" style="163" customWidth="1"/>
    <col min="2819" max="2819" width="17.83203125" style="163" customWidth="1"/>
    <col min="2820" max="2820" width="15.5" style="163" customWidth="1"/>
    <col min="2821" max="2821" width="17.83203125" style="163" customWidth="1"/>
    <col min="2822" max="2826" width="0" style="163" hidden="1" customWidth="1"/>
    <col min="2827" max="3072" width="10.5" style="163"/>
    <col min="3073" max="3073" width="14.33203125" style="163" customWidth="1"/>
    <col min="3074" max="3074" width="50.83203125" style="163" customWidth="1"/>
    <col min="3075" max="3075" width="17.83203125" style="163" customWidth="1"/>
    <col min="3076" max="3076" width="15.5" style="163" customWidth="1"/>
    <col min="3077" max="3077" width="17.83203125" style="163" customWidth="1"/>
    <col min="3078" max="3082" width="0" style="163" hidden="1" customWidth="1"/>
    <col min="3083" max="3328" width="10.5" style="163"/>
    <col min="3329" max="3329" width="14.33203125" style="163" customWidth="1"/>
    <col min="3330" max="3330" width="50.83203125" style="163" customWidth="1"/>
    <col min="3331" max="3331" width="17.83203125" style="163" customWidth="1"/>
    <col min="3332" max="3332" width="15.5" style="163" customWidth="1"/>
    <col min="3333" max="3333" width="17.83203125" style="163" customWidth="1"/>
    <col min="3334" max="3338" width="0" style="163" hidden="1" customWidth="1"/>
    <col min="3339" max="3584" width="10.5" style="163"/>
    <col min="3585" max="3585" width="14.33203125" style="163" customWidth="1"/>
    <col min="3586" max="3586" width="50.83203125" style="163" customWidth="1"/>
    <col min="3587" max="3587" width="17.83203125" style="163" customWidth="1"/>
    <col min="3588" max="3588" width="15.5" style="163" customWidth="1"/>
    <col min="3589" max="3589" width="17.83203125" style="163" customWidth="1"/>
    <col min="3590" max="3594" width="0" style="163" hidden="1" customWidth="1"/>
    <col min="3595" max="3840" width="10.5" style="163"/>
    <col min="3841" max="3841" width="14.33203125" style="163" customWidth="1"/>
    <col min="3842" max="3842" width="50.83203125" style="163" customWidth="1"/>
    <col min="3843" max="3843" width="17.83203125" style="163" customWidth="1"/>
    <col min="3844" max="3844" width="15.5" style="163" customWidth="1"/>
    <col min="3845" max="3845" width="17.83203125" style="163" customWidth="1"/>
    <col min="3846" max="3850" width="0" style="163" hidden="1" customWidth="1"/>
    <col min="3851" max="4096" width="10.5" style="163"/>
    <col min="4097" max="4097" width="14.33203125" style="163" customWidth="1"/>
    <col min="4098" max="4098" width="50.83203125" style="163" customWidth="1"/>
    <col min="4099" max="4099" width="17.83203125" style="163" customWidth="1"/>
    <col min="4100" max="4100" width="15.5" style="163" customWidth="1"/>
    <col min="4101" max="4101" width="17.83203125" style="163" customWidth="1"/>
    <col min="4102" max="4106" width="0" style="163" hidden="1" customWidth="1"/>
    <col min="4107" max="4352" width="10.5" style="163"/>
    <col min="4353" max="4353" width="14.33203125" style="163" customWidth="1"/>
    <col min="4354" max="4354" width="50.83203125" style="163" customWidth="1"/>
    <col min="4355" max="4355" width="17.83203125" style="163" customWidth="1"/>
    <col min="4356" max="4356" width="15.5" style="163" customWidth="1"/>
    <col min="4357" max="4357" width="17.83203125" style="163" customWidth="1"/>
    <col min="4358" max="4362" width="0" style="163" hidden="1" customWidth="1"/>
    <col min="4363" max="4608" width="10.5" style="163"/>
    <col min="4609" max="4609" width="14.33203125" style="163" customWidth="1"/>
    <col min="4610" max="4610" width="50.83203125" style="163" customWidth="1"/>
    <col min="4611" max="4611" width="17.83203125" style="163" customWidth="1"/>
    <col min="4612" max="4612" width="15.5" style="163" customWidth="1"/>
    <col min="4613" max="4613" width="17.83203125" style="163" customWidth="1"/>
    <col min="4614" max="4618" width="0" style="163" hidden="1" customWidth="1"/>
    <col min="4619" max="4864" width="10.5" style="163"/>
    <col min="4865" max="4865" width="14.33203125" style="163" customWidth="1"/>
    <col min="4866" max="4866" width="50.83203125" style="163" customWidth="1"/>
    <col min="4867" max="4867" width="17.83203125" style="163" customWidth="1"/>
    <col min="4868" max="4868" width="15.5" style="163" customWidth="1"/>
    <col min="4869" max="4869" width="17.83203125" style="163" customWidth="1"/>
    <col min="4870" max="4874" width="0" style="163" hidden="1" customWidth="1"/>
    <col min="4875" max="5120" width="10.5" style="163"/>
    <col min="5121" max="5121" width="14.33203125" style="163" customWidth="1"/>
    <col min="5122" max="5122" width="50.83203125" style="163" customWidth="1"/>
    <col min="5123" max="5123" width="17.83203125" style="163" customWidth="1"/>
    <col min="5124" max="5124" width="15.5" style="163" customWidth="1"/>
    <col min="5125" max="5125" width="17.83203125" style="163" customWidth="1"/>
    <col min="5126" max="5130" width="0" style="163" hidden="1" customWidth="1"/>
    <col min="5131" max="5376" width="10.5" style="163"/>
    <col min="5377" max="5377" width="14.33203125" style="163" customWidth="1"/>
    <col min="5378" max="5378" width="50.83203125" style="163" customWidth="1"/>
    <col min="5379" max="5379" width="17.83203125" style="163" customWidth="1"/>
    <col min="5380" max="5380" width="15.5" style="163" customWidth="1"/>
    <col min="5381" max="5381" width="17.83203125" style="163" customWidth="1"/>
    <col min="5382" max="5386" width="0" style="163" hidden="1" customWidth="1"/>
    <col min="5387" max="5632" width="10.5" style="163"/>
    <col min="5633" max="5633" width="14.33203125" style="163" customWidth="1"/>
    <col min="5634" max="5634" width="50.83203125" style="163" customWidth="1"/>
    <col min="5635" max="5635" width="17.83203125" style="163" customWidth="1"/>
    <col min="5636" max="5636" width="15.5" style="163" customWidth="1"/>
    <col min="5637" max="5637" width="17.83203125" style="163" customWidth="1"/>
    <col min="5638" max="5642" width="0" style="163" hidden="1" customWidth="1"/>
    <col min="5643" max="5888" width="10.5" style="163"/>
    <col min="5889" max="5889" width="14.33203125" style="163" customWidth="1"/>
    <col min="5890" max="5890" width="50.83203125" style="163" customWidth="1"/>
    <col min="5891" max="5891" width="17.83203125" style="163" customWidth="1"/>
    <col min="5892" max="5892" width="15.5" style="163" customWidth="1"/>
    <col min="5893" max="5893" width="17.83203125" style="163" customWidth="1"/>
    <col min="5894" max="5898" width="0" style="163" hidden="1" customWidth="1"/>
    <col min="5899" max="6144" width="10.5" style="163"/>
    <col min="6145" max="6145" width="14.33203125" style="163" customWidth="1"/>
    <col min="6146" max="6146" width="50.83203125" style="163" customWidth="1"/>
    <col min="6147" max="6147" width="17.83203125" style="163" customWidth="1"/>
    <col min="6148" max="6148" width="15.5" style="163" customWidth="1"/>
    <col min="6149" max="6149" width="17.83203125" style="163" customWidth="1"/>
    <col min="6150" max="6154" width="0" style="163" hidden="1" customWidth="1"/>
    <col min="6155" max="6400" width="10.5" style="163"/>
    <col min="6401" max="6401" width="14.33203125" style="163" customWidth="1"/>
    <col min="6402" max="6402" width="50.83203125" style="163" customWidth="1"/>
    <col min="6403" max="6403" width="17.83203125" style="163" customWidth="1"/>
    <col min="6404" max="6404" width="15.5" style="163" customWidth="1"/>
    <col min="6405" max="6405" width="17.83203125" style="163" customWidth="1"/>
    <col min="6406" max="6410" width="0" style="163" hidden="1" customWidth="1"/>
    <col min="6411" max="6656" width="10.5" style="163"/>
    <col min="6657" max="6657" width="14.33203125" style="163" customWidth="1"/>
    <col min="6658" max="6658" width="50.83203125" style="163" customWidth="1"/>
    <col min="6659" max="6659" width="17.83203125" style="163" customWidth="1"/>
    <col min="6660" max="6660" width="15.5" style="163" customWidth="1"/>
    <col min="6661" max="6661" width="17.83203125" style="163" customWidth="1"/>
    <col min="6662" max="6666" width="0" style="163" hidden="1" customWidth="1"/>
    <col min="6667" max="6912" width="10.5" style="163"/>
    <col min="6913" max="6913" width="14.33203125" style="163" customWidth="1"/>
    <col min="6914" max="6914" width="50.83203125" style="163" customWidth="1"/>
    <col min="6915" max="6915" width="17.83203125" style="163" customWidth="1"/>
    <col min="6916" max="6916" width="15.5" style="163" customWidth="1"/>
    <col min="6917" max="6917" width="17.83203125" style="163" customWidth="1"/>
    <col min="6918" max="6922" width="0" style="163" hidden="1" customWidth="1"/>
    <col min="6923" max="7168" width="10.5" style="163"/>
    <col min="7169" max="7169" width="14.33203125" style="163" customWidth="1"/>
    <col min="7170" max="7170" width="50.83203125" style="163" customWidth="1"/>
    <col min="7171" max="7171" width="17.83203125" style="163" customWidth="1"/>
    <col min="7172" max="7172" width="15.5" style="163" customWidth="1"/>
    <col min="7173" max="7173" width="17.83203125" style="163" customWidth="1"/>
    <col min="7174" max="7178" width="0" style="163" hidden="1" customWidth="1"/>
    <col min="7179" max="7424" width="10.5" style="163"/>
    <col min="7425" max="7425" width="14.33203125" style="163" customWidth="1"/>
    <col min="7426" max="7426" width="50.83203125" style="163" customWidth="1"/>
    <col min="7427" max="7427" width="17.83203125" style="163" customWidth="1"/>
    <col min="7428" max="7428" width="15.5" style="163" customWidth="1"/>
    <col min="7429" max="7429" width="17.83203125" style="163" customWidth="1"/>
    <col min="7430" max="7434" width="0" style="163" hidden="1" customWidth="1"/>
    <col min="7435" max="7680" width="10.5" style="163"/>
    <col min="7681" max="7681" width="14.33203125" style="163" customWidth="1"/>
    <col min="7682" max="7682" width="50.83203125" style="163" customWidth="1"/>
    <col min="7683" max="7683" width="17.83203125" style="163" customWidth="1"/>
    <col min="7684" max="7684" width="15.5" style="163" customWidth="1"/>
    <col min="7685" max="7685" width="17.83203125" style="163" customWidth="1"/>
    <col min="7686" max="7690" width="0" style="163" hidden="1" customWidth="1"/>
    <col min="7691" max="7936" width="10.5" style="163"/>
    <col min="7937" max="7937" width="14.33203125" style="163" customWidth="1"/>
    <col min="7938" max="7938" width="50.83203125" style="163" customWidth="1"/>
    <col min="7939" max="7939" width="17.83203125" style="163" customWidth="1"/>
    <col min="7940" max="7940" width="15.5" style="163" customWidth="1"/>
    <col min="7941" max="7941" width="17.83203125" style="163" customWidth="1"/>
    <col min="7942" max="7946" width="0" style="163" hidden="1" customWidth="1"/>
    <col min="7947" max="8192" width="10.5" style="163"/>
    <col min="8193" max="8193" width="14.33203125" style="163" customWidth="1"/>
    <col min="8194" max="8194" width="50.83203125" style="163" customWidth="1"/>
    <col min="8195" max="8195" width="17.83203125" style="163" customWidth="1"/>
    <col min="8196" max="8196" width="15.5" style="163" customWidth="1"/>
    <col min="8197" max="8197" width="17.83203125" style="163" customWidth="1"/>
    <col min="8198" max="8202" width="0" style="163" hidden="1" customWidth="1"/>
    <col min="8203" max="8448" width="10.5" style="163"/>
    <col min="8449" max="8449" width="14.33203125" style="163" customWidth="1"/>
    <col min="8450" max="8450" width="50.83203125" style="163" customWidth="1"/>
    <col min="8451" max="8451" width="17.83203125" style="163" customWidth="1"/>
    <col min="8452" max="8452" width="15.5" style="163" customWidth="1"/>
    <col min="8453" max="8453" width="17.83203125" style="163" customWidth="1"/>
    <col min="8454" max="8458" width="0" style="163" hidden="1" customWidth="1"/>
    <col min="8459" max="8704" width="10.5" style="163"/>
    <col min="8705" max="8705" width="14.33203125" style="163" customWidth="1"/>
    <col min="8706" max="8706" width="50.83203125" style="163" customWidth="1"/>
    <col min="8707" max="8707" width="17.83203125" style="163" customWidth="1"/>
    <col min="8708" max="8708" width="15.5" style="163" customWidth="1"/>
    <col min="8709" max="8709" width="17.83203125" style="163" customWidth="1"/>
    <col min="8710" max="8714" width="0" style="163" hidden="1" customWidth="1"/>
    <col min="8715" max="8960" width="10.5" style="163"/>
    <col min="8961" max="8961" width="14.33203125" style="163" customWidth="1"/>
    <col min="8962" max="8962" width="50.83203125" style="163" customWidth="1"/>
    <col min="8963" max="8963" width="17.83203125" style="163" customWidth="1"/>
    <col min="8964" max="8964" width="15.5" style="163" customWidth="1"/>
    <col min="8965" max="8965" width="17.83203125" style="163" customWidth="1"/>
    <col min="8966" max="8970" width="0" style="163" hidden="1" customWidth="1"/>
    <col min="8971" max="9216" width="10.5" style="163"/>
    <col min="9217" max="9217" width="14.33203125" style="163" customWidth="1"/>
    <col min="9218" max="9218" width="50.83203125" style="163" customWidth="1"/>
    <col min="9219" max="9219" width="17.83203125" style="163" customWidth="1"/>
    <col min="9220" max="9220" width="15.5" style="163" customWidth="1"/>
    <col min="9221" max="9221" width="17.83203125" style="163" customWidth="1"/>
    <col min="9222" max="9226" width="0" style="163" hidden="1" customWidth="1"/>
    <col min="9227" max="9472" width="10.5" style="163"/>
    <col min="9473" max="9473" width="14.33203125" style="163" customWidth="1"/>
    <col min="9474" max="9474" width="50.83203125" style="163" customWidth="1"/>
    <col min="9475" max="9475" width="17.83203125" style="163" customWidth="1"/>
    <col min="9476" max="9476" width="15.5" style="163" customWidth="1"/>
    <col min="9477" max="9477" width="17.83203125" style="163" customWidth="1"/>
    <col min="9478" max="9482" width="0" style="163" hidden="1" customWidth="1"/>
    <col min="9483" max="9728" width="10.5" style="163"/>
    <col min="9729" max="9729" width="14.33203125" style="163" customWidth="1"/>
    <col min="9730" max="9730" width="50.83203125" style="163" customWidth="1"/>
    <col min="9731" max="9731" width="17.83203125" style="163" customWidth="1"/>
    <col min="9732" max="9732" width="15.5" style="163" customWidth="1"/>
    <col min="9733" max="9733" width="17.83203125" style="163" customWidth="1"/>
    <col min="9734" max="9738" width="0" style="163" hidden="1" customWidth="1"/>
    <col min="9739" max="9984" width="10.5" style="163"/>
    <col min="9985" max="9985" width="14.33203125" style="163" customWidth="1"/>
    <col min="9986" max="9986" width="50.83203125" style="163" customWidth="1"/>
    <col min="9987" max="9987" width="17.83203125" style="163" customWidth="1"/>
    <col min="9988" max="9988" width="15.5" style="163" customWidth="1"/>
    <col min="9989" max="9989" width="17.83203125" style="163" customWidth="1"/>
    <col min="9990" max="9994" width="0" style="163" hidden="1" customWidth="1"/>
    <col min="9995" max="10240" width="10.5" style="163"/>
    <col min="10241" max="10241" width="14.33203125" style="163" customWidth="1"/>
    <col min="10242" max="10242" width="50.83203125" style="163" customWidth="1"/>
    <col min="10243" max="10243" width="17.83203125" style="163" customWidth="1"/>
    <col min="10244" max="10244" width="15.5" style="163" customWidth="1"/>
    <col min="10245" max="10245" width="17.83203125" style="163" customWidth="1"/>
    <col min="10246" max="10250" width="0" style="163" hidden="1" customWidth="1"/>
    <col min="10251" max="10496" width="10.5" style="163"/>
    <col min="10497" max="10497" width="14.33203125" style="163" customWidth="1"/>
    <col min="10498" max="10498" width="50.83203125" style="163" customWidth="1"/>
    <col min="10499" max="10499" width="17.83203125" style="163" customWidth="1"/>
    <col min="10500" max="10500" width="15.5" style="163" customWidth="1"/>
    <col min="10501" max="10501" width="17.83203125" style="163" customWidth="1"/>
    <col min="10502" max="10506" width="0" style="163" hidden="1" customWidth="1"/>
    <col min="10507" max="10752" width="10.5" style="163"/>
    <col min="10753" max="10753" width="14.33203125" style="163" customWidth="1"/>
    <col min="10754" max="10754" width="50.83203125" style="163" customWidth="1"/>
    <col min="10755" max="10755" width="17.83203125" style="163" customWidth="1"/>
    <col min="10756" max="10756" width="15.5" style="163" customWidth="1"/>
    <col min="10757" max="10757" width="17.83203125" style="163" customWidth="1"/>
    <col min="10758" max="10762" width="0" style="163" hidden="1" customWidth="1"/>
    <col min="10763" max="11008" width="10.5" style="163"/>
    <col min="11009" max="11009" width="14.33203125" style="163" customWidth="1"/>
    <col min="11010" max="11010" width="50.83203125" style="163" customWidth="1"/>
    <col min="11011" max="11011" width="17.83203125" style="163" customWidth="1"/>
    <col min="11012" max="11012" width="15.5" style="163" customWidth="1"/>
    <col min="11013" max="11013" width="17.83203125" style="163" customWidth="1"/>
    <col min="11014" max="11018" width="0" style="163" hidden="1" customWidth="1"/>
    <col min="11019" max="11264" width="10.5" style="163"/>
    <col min="11265" max="11265" width="14.33203125" style="163" customWidth="1"/>
    <col min="11266" max="11266" width="50.83203125" style="163" customWidth="1"/>
    <col min="11267" max="11267" width="17.83203125" style="163" customWidth="1"/>
    <col min="11268" max="11268" width="15.5" style="163" customWidth="1"/>
    <col min="11269" max="11269" width="17.83203125" style="163" customWidth="1"/>
    <col min="11270" max="11274" width="0" style="163" hidden="1" customWidth="1"/>
    <col min="11275" max="11520" width="10.5" style="163"/>
    <col min="11521" max="11521" width="14.33203125" style="163" customWidth="1"/>
    <col min="11522" max="11522" width="50.83203125" style="163" customWidth="1"/>
    <col min="11523" max="11523" width="17.83203125" style="163" customWidth="1"/>
    <col min="11524" max="11524" width="15.5" style="163" customWidth="1"/>
    <col min="11525" max="11525" width="17.83203125" style="163" customWidth="1"/>
    <col min="11526" max="11530" width="0" style="163" hidden="1" customWidth="1"/>
    <col min="11531" max="11776" width="10.5" style="163"/>
    <col min="11777" max="11777" width="14.33203125" style="163" customWidth="1"/>
    <col min="11778" max="11778" width="50.83203125" style="163" customWidth="1"/>
    <col min="11779" max="11779" width="17.83203125" style="163" customWidth="1"/>
    <col min="11780" max="11780" width="15.5" style="163" customWidth="1"/>
    <col min="11781" max="11781" width="17.83203125" style="163" customWidth="1"/>
    <col min="11782" max="11786" width="0" style="163" hidden="1" customWidth="1"/>
    <col min="11787" max="12032" width="10.5" style="163"/>
    <col min="12033" max="12033" width="14.33203125" style="163" customWidth="1"/>
    <col min="12034" max="12034" width="50.83203125" style="163" customWidth="1"/>
    <col min="12035" max="12035" width="17.83203125" style="163" customWidth="1"/>
    <col min="12036" max="12036" width="15.5" style="163" customWidth="1"/>
    <col min="12037" max="12037" width="17.83203125" style="163" customWidth="1"/>
    <col min="12038" max="12042" width="0" style="163" hidden="1" customWidth="1"/>
    <col min="12043" max="12288" width="10.5" style="163"/>
    <col min="12289" max="12289" width="14.33203125" style="163" customWidth="1"/>
    <col min="12290" max="12290" width="50.83203125" style="163" customWidth="1"/>
    <col min="12291" max="12291" width="17.83203125" style="163" customWidth="1"/>
    <col min="12292" max="12292" width="15.5" style="163" customWidth="1"/>
    <col min="12293" max="12293" width="17.83203125" style="163" customWidth="1"/>
    <col min="12294" max="12298" width="0" style="163" hidden="1" customWidth="1"/>
    <col min="12299" max="12544" width="10.5" style="163"/>
    <col min="12545" max="12545" width="14.33203125" style="163" customWidth="1"/>
    <col min="12546" max="12546" width="50.83203125" style="163" customWidth="1"/>
    <col min="12547" max="12547" width="17.83203125" style="163" customWidth="1"/>
    <col min="12548" max="12548" width="15.5" style="163" customWidth="1"/>
    <col min="12549" max="12549" width="17.83203125" style="163" customWidth="1"/>
    <col min="12550" max="12554" width="0" style="163" hidden="1" customWidth="1"/>
    <col min="12555" max="12800" width="10.5" style="163"/>
    <col min="12801" max="12801" width="14.33203125" style="163" customWidth="1"/>
    <col min="12802" max="12802" width="50.83203125" style="163" customWidth="1"/>
    <col min="12803" max="12803" width="17.83203125" style="163" customWidth="1"/>
    <col min="12804" max="12804" width="15.5" style="163" customWidth="1"/>
    <col min="12805" max="12805" width="17.83203125" style="163" customWidth="1"/>
    <col min="12806" max="12810" width="0" style="163" hidden="1" customWidth="1"/>
    <col min="12811" max="13056" width="10.5" style="163"/>
    <col min="13057" max="13057" width="14.33203125" style="163" customWidth="1"/>
    <col min="13058" max="13058" width="50.83203125" style="163" customWidth="1"/>
    <col min="13059" max="13059" width="17.83203125" style="163" customWidth="1"/>
    <col min="13060" max="13060" width="15.5" style="163" customWidth="1"/>
    <col min="13061" max="13061" width="17.83203125" style="163" customWidth="1"/>
    <col min="13062" max="13066" width="0" style="163" hidden="1" customWidth="1"/>
    <col min="13067" max="13312" width="10.5" style="163"/>
    <col min="13313" max="13313" width="14.33203125" style="163" customWidth="1"/>
    <col min="13314" max="13314" width="50.83203125" style="163" customWidth="1"/>
    <col min="13315" max="13315" width="17.83203125" style="163" customWidth="1"/>
    <col min="13316" max="13316" width="15.5" style="163" customWidth="1"/>
    <col min="13317" max="13317" width="17.83203125" style="163" customWidth="1"/>
    <col min="13318" max="13322" width="0" style="163" hidden="1" customWidth="1"/>
    <col min="13323" max="13568" width="10.5" style="163"/>
    <col min="13569" max="13569" width="14.33203125" style="163" customWidth="1"/>
    <col min="13570" max="13570" width="50.83203125" style="163" customWidth="1"/>
    <col min="13571" max="13571" width="17.83203125" style="163" customWidth="1"/>
    <col min="13572" max="13572" width="15.5" style="163" customWidth="1"/>
    <col min="13573" max="13573" width="17.83203125" style="163" customWidth="1"/>
    <col min="13574" max="13578" width="0" style="163" hidden="1" customWidth="1"/>
    <col min="13579" max="13824" width="10.5" style="163"/>
    <col min="13825" max="13825" width="14.33203125" style="163" customWidth="1"/>
    <col min="13826" max="13826" width="50.83203125" style="163" customWidth="1"/>
    <col min="13827" max="13827" width="17.83203125" style="163" customWidth="1"/>
    <col min="13828" max="13828" width="15.5" style="163" customWidth="1"/>
    <col min="13829" max="13829" width="17.83203125" style="163" customWidth="1"/>
    <col min="13830" max="13834" width="0" style="163" hidden="1" customWidth="1"/>
    <col min="13835" max="14080" width="10.5" style="163"/>
    <col min="14081" max="14081" width="14.33203125" style="163" customWidth="1"/>
    <col min="14082" max="14082" width="50.83203125" style="163" customWidth="1"/>
    <col min="14083" max="14083" width="17.83203125" style="163" customWidth="1"/>
    <col min="14084" max="14084" width="15.5" style="163" customWidth="1"/>
    <col min="14085" max="14085" width="17.83203125" style="163" customWidth="1"/>
    <col min="14086" max="14090" width="0" style="163" hidden="1" customWidth="1"/>
    <col min="14091" max="14336" width="10.5" style="163"/>
    <col min="14337" max="14337" width="14.33203125" style="163" customWidth="1"/>
    <col min="14338" max="14338" width="50.83203125" style="163" customWidth="1"/>
    <col min="14339" max="14339" width="17.83203125" style="163" customWidth="1"/>
    <col min="14340" max="14340" width="15.5" style="163" customWidth="1"/>
    <col min="14341" max="14341" width="17.83203125" style="163" customWidth="1"/>
    <col min="14342" max="14346" width="0" style="163" hidden="1" customWidth="1"/>
    <col min="14347" max="14592" width="10.5" style="163"/>
    <col min="14593" max="14593" width="14.33203125" style="163" customWidth="1"/>
    <col min="14594" max="14594" width="50.83203125" style="163" customWidth="1"/>
    <col min="14595" max="14595" width="17.83203125" style="163" customWidth="1"/>
    <col min="14596" max="14596" width="15.5" style="163" customWidth="1"/>
    <col min="14597" max="14597" width="17.83203125" style="163" customWidth="1"/>
    <col min="14598" max="14602" width="0" style="163" hidden="1" customWidth="1"/>
    <col min="14603" max="14848" width="10.5" style="163"/>
    <col min="14849" max="14849" width="14.33203125" style="163" customWidth="1"/>
    <col min="14850" max="14850" width="50.83203125" style="163" customWidth="1"/>
    <col min="14851" max="14851" width="17.83203125" style="163" customWidth="1"/>
    <col min="14852" max="14852" width="15.5" style="163" customWidth="1"/>
    <col min="14853" max="14853" width="17.83203125" style="163" customWidth="1"/>
    <col min="14854" max="14858" width="0" style="163" hidden="1" customWidth="1"/>
    <col min="14859" max="15104" width="10.5" style="163"/>
    <col min="15105" max="15105" width="14.33203125" style="163" customWidth="1"/>
    <col min="15106" max="15106" width="50.83203125" style="163" customWidth="1"/>
    <col min="15107" max="15107" width="17.83203125" style="163" customWidth="1"/>
    <col min="15108" max="15108" width="15.5" style="163" customWidth="1"/>
    <col min="15109" max="15109" width="17.83203125" style="163" customWidth="1"/>
    <col min="15110" max="15114" width="0" style="163" hidden="1" customWidth="1"/>
    <col min="15115" max="15360" width="10.5" style="163"/>
    <col min="15361" max="15361" width="14.33203125" style="163" customWidth="1"/>
    <col min="15362" max="15362" width="50.83203125" style="163" customWidth="1"/>
    <col min="15363" max="15363" width="17.83203125" style="163" customWidth="1"/>
    <col min="15364" max="15364" width="15.5" style="163" customWidth="1"/>
    <col min="15365" max="15365" width="17.83203125" style="163" customWidth="1"/>
    <col min="15366" max="15370" width="0" style="163" hidden="1" customWidth="1"/>
    <col min="15371" max="15616" width="10.5" style="163"/>
    <col min="15617" max="15617" width="14.33203125" style="163" customWidth="1"/>
    <col min="15618" max="15618" width="50.83203125" style="163" customWidth="1"/>
    <col min="15619" max="15619" width="17.83203125" style="163" customWidth="1"/>
    <col min="15620" max="15620" width="15.5" style="163" customWidth="1"/>
    <col min="15621" max="15621" width="17.83203125" style="163" customWidth="1"/>
    <col min="15622" max="15626" width="0" style="163" hidden="1" customWidth="1"/>
    <col min="15627" max="15872" width="10.5" style="163"/>
    <col min="15873" max="15873" width="14.33203125" style="163" customWidth="1"/>
    <col min="15874" max="15874" width="50.83203125" style="163" customWidth="1"/>
    <col min="15875" max="15875" width="17.83203125" style="163" customWidth="1"/>
    <col min="15876" max="15876" width="15.5" style="163" customWidth="1"/>
    <col min="15877" max="15877" width="17.83203125" style="163" customWidth="1"/>
    <col min="15878" max="15882" width="0" style="163" hidden="1" customWidth="1"/>
    <col min="15883" max="16128" width="10.5" style="163"/>
    <col min="16129" max="16129" width="14.33203125" style="163" customWidth="1"/>
    <col min="16130" max="16130" width="50.83203125" style="163" customWidth="1"/>
    <col min="16131" max="16131" width="17.83203125" style="163" customWidth="1"/>
    <col min="16132" max="16132" width="15.5" style="163" customWidth="1"/>
    <col min="16133" max="16133" width="17.83203125" style="163" customWidth="1"/>
    <col min="16134" max="16138" width="0" style="163" hidden="1" customWidth="1"/>
    <col min="16139" max="16384" width="10.5" style="163"/>
  </cols>
  <sheetData>
    <row r="1" spans="1:10" ht="18">
      <c r="A1" s="224" t="s">
        <v>201</v>
      </c>
      <c r="B1" s="224"/>
      <c r="C1" s="224"/>
      <c r="D1" s="224"/>
      <c r="E1" s="224"/>
      <c r="F1" s="224"/>
      <c r="G1" s="224"/>
      <c r="H1" s="224"/>
      <c r="I1" s="224"/>
      <c r="J1" s="224"/>
    </row>
    <row r="2" spans="1:10" ht="13.5">
      <c r="A2" s="164"/>
      <c r="B2" s="165"/>
      <c r="C2" s="165"/>
      <c r="D2" s="165"/>
      <c r="E2" s="165"/>
      <c r="F2" s="165"/>
      <c r="G2" s="165"/>
      <c r="H2" s="165"/>
      <c r="I2" s="165"/>
      <c r="J2" s="165"/>
    </row>
    <row r="3" spans="1:10" ht="12.75" customHeight="1">
      <c r="A3" s="166" t="s">
        <v>16</v>
      </c>
      <c r="B3" s="167" t="s">
        <v>181</v>
      </c>
      <c r="C3" s="164"/>
      <c r="D3" s="164"/>
      <c r="E3" s="168"/>
      <c r="F3" s="164"/>
      <c r="G3" s="164"/>
      <c r="H3" s="164"/>
      <c r="I3" s="164"/>
      <c r="J3" s="164"/>
    </row>
    <row r="4" spans="1:10" ht="13.5">
      <c r="A4" s="169"/>
      <c r="B4" s="170"/>
      <c r="C4" s="169"/>
      <c r="D4" s="169"/>
      <c r="E4" s="170"/>
      <c r="F4" s="169"/>
      <c r="G4" s="169"/>
      <c r="H4" s="169"/>
      <c r="I4" s="169"/>
      <c r="J4" s="169"/>
    </row>
    <row r="5" spans="1:10" ht="12.75" customHeight="1">
      <c r="A5" s="171" t="s">
        <v>22</v>
      </c>
      <c r="B5" s="172" t="s">
        <v>183</v>
      </c>
      <c r="C5" s="171"/>
      <c r="D5" s="171"/>
      <c r="E5" s="172"/>
      <c r="F5" s="171"/>
      <c r="G5" s="171"/>
      <c r="H5" s="171"/>
      <c r="I5" s="171"/>
      <c r="J5" s="171"/>
    </row>
    <row r="6" spans="1:10" ht="13.5" customHeight="1">
      <c r="A6" s="171" t="s">
        <v>25</v>
      </c>
      <c r="B6" s="172"/>
      <c r="C6" s="171"/>
      <c r="D6" s="172" t="s">
        <v>202</v>
      </c>
      <c r="E6" s="172" t="s">
        <v>203</v>
      </c>
      <c r="F6" s="171"/>
      <c r="I6" s="171"/>
      <c r="J6" s="171"/>
    </row>
    <row r="7" spans="1:10" ht="13.5" customHeight="1">
      <c r="A7" s="172" t="s">
        <v>204</v>
      </c>
      <c r="B7" s="172" t="s">
        <v>182</v>
      </c>
      <c r="C7" s="173"/>
      <c r="D7" s="172" t="s">
        <v>205</v>
      </c>
      <c r="E7" s="174">
        <v>44092</v>
      </c>
      <c r="F7" s="173"/>
      <c r="I7" s="173"/>
      <c r="J7" s="173"/>
    </row>
    <row r="8" spans="1:10" ht="13.5">
      <c r="A8" s="164"/>
      <c r="B8" s="165"/>
      <c r="C8" s="165"/>
      <c r="D8" s="165"/>
      <c r="E8" s="165"/>
      <c r="F8" s="165"/>
      <c r="G8" s="165"/>
      <c r="H8" s="165"/>
      <c r="I8" s="165"/>
      <c r="J8" s="165"/>
    </row>
    <row r="9" spans="1:10" ht="13.5">
      <c r="A9" s="175" t="s">
        <v>52</v>
      </c>
      <c r="B9" s="175" t="s">
        <v>206</v>
      </c>
      <c r="C9" s="175" t="s">
        <v>33</v>
      </c>
      <c r="D9" s="175" t="s">
        <v>34</v>
      </c>
      <c r="E9" s="175" t="s">
        <v>41</v>
      </c>
      <c r="F9" s="175" t="s">
        <v>207</v>
      </c>
      <c r="G9" s="175" t="s">
        <v>208</v>
      </c>
      <c r="H9" s="175" t="s">
        <v>209</v>
      </c>
      <c r="I9" s="175" t="s">
        <v>210</v>
      </c>
      <c r="J9" s="175" t="s">
        <v>211</v>
      </c>
    </row>
    <row r="10" spans="1:10" ht="13.5">
      <c r="A10" s="164"/>
      <c r="B10" s="165"/>
      <c r="C10" s="165"/>
      <c r="D10" s="165"/>
      <c r="E10" s="165"/>
      <c r="F10" s="165"/>
      <c r="G10" s="165"/>
      <c r="H10" s="165"/>
      <c r="I10" s="165"/>
      <c r="J10" s="165"/>
    </row>
    <row r="11" spans="1:10" ht="32.25" customHeight="1" thickBot="1">
      <c r="A11" s="176" t="s">
        <v>220</v>
      </c>
      <c r="B11" s="177" t="s">
        <v>181</v>
      </c>
      <c r="C11" s="178">
        <f>C19</f>
        <v>0</v>
      </c>
      <c r="D11" s="178">
        <f>D19</f>
        <v>0</v>
      </c>
      <c r="E11" s="178">
        <f>E19</f>
        <v>0</v>
      </c>
      <c r="F11" s="178">
        <v>0</v>
      </c>
      <c r="G11" s="178">
        <v>48174.805</v>
      </c>
      <c r="H11" s="178">
        <v>0</v>
      </c>
      <c r="I11" s="178">
        <v>1600</v>
      </c>
      <c r="J11" s="179">
        <v>0</v>
      </c>
    </row>
    <row r="12" spans="1:10" ht="13.5" customHeight="1">
      <c r="A12" s="180" t="s">
        <v>213</v>
      </c>
      <c r="B12" s="180"/>
      <c r="C12" s="181"/>
      <c r="D12" s="181">
        <f>0.2*C12</f>
        <v>0</v>
      </c>
      <c r="E12" s="181">
        <f>C12+D12</f>
        <v>0</v>
      </c>
      <c r="F12" s="181">
        <v>0</v>
      </c>
      <c r="G12" s="181">
        <v>16514.278999999999</v>
      </c>
      <c r="H12" s="181">
        <v>0</v>
      </c>
      <c r="I12" s="181">
        <v>800</v>
      </c>
      <c r="J12" s="182">
        <v>0</v>
      </c>
    </row>
    <row r="13" spans="1:10" ht="13.5" customHeight="1">
      <c r="A13" s="180" t="s">
        <v>214</v>
      </c>
      <c r="B13" s="183"/>
      <c r="C13" s="181"/>
      <c r="D13" s="181">
        <f t="shared" ref="D13:D18" si="0">0.2*C13</f>
        <v>0</v>
      </c>
      <c r="E13" s="181">
        <f t="shared" ref="E13:E18" si="1">C13+D13</f>
        <v>0</v>
      </c>
      <c r="F13" s="181"/>
      <c r="G13" s="181"/>
      <c r="H13" s="181"/>
      <c r="I13" s="181"/>
      <c r="J13" s="182"/>
    </row>
    <row r="14" spans="1:10" ht="13.5" customHeight="1">
      <c r="A14" s="180" t="s">
        <v>215</v>
      </c>
      <c r="B14" s="183"/>
      <c r="C14" s="181"/>
      <c r="D14" s="181">
        <f t="shared" si="0"/>
        <v>0</v>
      </c>
      <c r="E14" s="181">
        <f t="shared" si="1"/>
        <v>0</v>
      </c>
      <c r="F14" s="181"/>
      <c r="G14" s="181"/>
      <c r="H14" s="181"/>
      <c r="I14" s="181"/>
      <c r="J14" s="182"/>
    </row>
    <row r="15" spans="1:10" ht="13.5" customHeight="1">
      <c r="A15" s="180" t="s">
        <v>216</v>
      </c>
      <c r="B15" s="183"/>
      <c r="C15" s="181"/>
      <c r="D15" s="181">
        <f t="shared" si="0"/>
        <v>0</v>
      </c>
      <c r="E15" s="181">
        <f t="shared" si="1"/>
        <v>0</v>
      </c>
      <c r="F15" s="181"/>
      <c r="G15" s="181"/>
      <c r="H15" s="181"/>
      <c r="I15" s="181"/>
      <c r="J15" s="182"/>
    </row>
    <row r="16" spans="1:10" ht="13.5" customHeight="1">
      <c r="A16" s="180" t="s">
        <v>217</v>
      </c>
      <c r="B16" s="183"/>
      <c r="C16" s="181"/>
      <c r="D16" s="181">
        <f t="shared" si="0"/>
        <v>0</v>
      </c>
      <c r="E16" s="181">
        <f t="shared" si="1"/>
        <v>0</v>
      </c>
      <c r="F16" s="181"/>
      <c r="G16" s="181"/>
      <c r="H16" s="181"/>
      <c r="I16" s="181"/>
      <c r="J16" s="182"/>
    </row>
    <row r="17" spans="1:10" ht="13.5" customHeight="1">
      <c r="A17" s="180" t="s">
        <v>218</v>
      </c>
      <c r="B17" s="183"/>
      <c r="C17" s="181"/>
      <c r="D17" s="181">
        <f t="shared" si="0"/>
        <v>0</v>
      </c>
      <c r="E17" s="181">
        <f t="shared" si="1"/>
        <v>0</v>
      </c>
      <c r="F17" s="181"/>
      <c r="G17" s="181"/>
      <c r="H17" s="181"/>
      <c r="I17" s="181"/>
      <c r="J17" s="182"/>
    </row>
    <row r="18" spans="1:10" ht="13.5" customHeight="1">
      <c r="A18" s="180" t="s">
        <v>219</v>
      </c>
      <c r="B18" s="183"/>
      <c r="C18" s="181"/>
      <c r="D18" s="181">
        <f t="shared" si="0"/>
        <v>0</v>
      </c>
      <c r="E18" s="181">
        <f t="shared" si="1"/>
        <v>0</v>
      </c>
      <c r="F18" s="181">
        <v>0</v>
      </c>
      <c r="G18" s="181">
        <v>31660.526000000002</v>
      </c>
      <c r="H18" s="181">
        <v>0</v>
      </c>
      <c r="I18" s="181">
        <v>800</v>
      </c>
      <c r="J18" s="182">
        <v>0</v>
      </c>
    </row>
    <row r="19" spans="1:10" ht="19.5" customHeight="1">
      <c r="A19" s="184"/>
      <c r="B19" s="184" t="s">
        <v>212</v>
      </c>
      <c r="C19" s="185">
        <f>SUM(C12:C18)</f>
        <v>0</v>
      </c>
      <c r="D19" s="185">
        <f>SUM(D12:D18)</f>
        <v>0</v>
      </c>
      <c r="E19" s="185">
        <f>SUM(E12:E18)</f>
        <v>0</v>
      </c>
      <c r="F19" s="186">
        <v>0</v>
      </c>
      <c r="G19" s="186">
        <v>48174.805</v>
      </c>
      <c r="H19" s="186">
        <v>0</v>
      </c>
      <c r="I19" s="186">
        <v>1600</v>
      </c>
      <c r="J19" s="186">
        <v>0</v>
      </c>
    </row>
  </sheetData>
  <mergeCells count="1">
    <mergeCell ref="A1:J1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N148"/>
  <sheetViews>
    <sheetView showGridLines="0" zoomScaleNormal="100" workbookViewId="0">
      <pane ySplit="1" topLeftCell="A2" activePane="bottomLeft" state="frozen"/>
      <selection pane="bottomLeft" activeCell="L121" sqref="L121:M147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5"/>
      <c r="B1" s="12"/>
      <c r="C1" s="12"/>
      <c r="D1" s="13" t="s">
        <v>1</v>
      </c>
      <c r="E1" s="12"/>
      <c r="F1" s="14" t="s">
        <v>85</v>
      </c>
      <c r="G1" s="14"/>
      <c r="H1" s="225" t="s">
        <v>86</v>
      </c>
      <c r="I1" s="225"/>
      <c r="J1" s="225"/>
      <c r="K1" s="225"/>
      <c r="L1" s="14" t="s">
        <v>87</v>
      </c>
      <c r="M1" s="12"/>
      <c r="N1" s="12"/>
      <c r="O1" s="13" t="s">
        <v>88</v>
      </c>
      <c r="P1" s="12"/>
      <c r="Q1" s="12"/>
      <c r="R1" s="12"/>
      <c r="S1" s="14" t="s">
        <v>89</v>
      </c>
      <c r="T1" s="14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</row>
    <row r="2" spans="1:66" ht="36.950000000000003" customHeight="1">
      <c r="C2" s="219" t="s">
        <v>7</v>
      </c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S2" s="187" t="s">
        <v>8</v>
      </c>
      <c r="T2" s="188"/>
      <c r="U2" s="188"/>
      <c r="V2" s="188"/>
      <c r="W2" s="188"/>
      <c r="X2" s="188"/>
      <c r="Y2" s="188"/>
      <c r="Z2" s="188"/>
      <c r="AA2" s="188"/>
      <c r="AB2" s="188"/>
      <c r="AC2" s="188"/>
      <c r="AT2" s="18" t="s">
        <v>77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70</v>
      </c>
    </row>
    <row r="4" spans="1:66" ht="36.950000000000003" customHeight="1">
      <c r="B4" s="22"/>
      <c r="C4" s="212" t="s">
        <v>223</v>
      </c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3"/>
      <c r="T4" s="17" t="s">
        <v>12</v>
      </c>
      <c r="AT4" s="18" t="s">
        <v>6</v>
      </c>
    </row>
    <row r="5" spans="1:66" ht="6.95" customHeight="1">
      <c r="B5" s="22"/>
      <c r="R5" s="23"/>
    </row>
    <row r="6" spans="1:66" ht="25.35" customHeight="1">
      <c r="B6" s="22"/>
      <c r="D6" s="27" t="s">
        <v>16</v>
      </c>
      <c r="F6" s="245" t="str">
        <f>'Rekapitulácia stavby'!K6</f>
        <v>Rekonštrukcia jestvujúcich priechodov a retardérov v meste Trebišov</v>
      </c>
      <c r="G6" s="246"/>
      <c r="H6" s="246"/>
      <c r="I6" s="246"/>
      <c r="J6" s="246"/>
      <c r="K6" s="246"/>
      <c r="L6" s="246"/>
      <c r="M6" s="246"/>
      <c r="N6" s="246"/>
      <c r="O6" s="246"/>
      <c r="P6" s="246"/>
      <c r="R6" s="23"/>
    </row>
    <row r="7" spans="1:66" s="1" customFormat="1" ht="32.85" customHeight="1">
      <c r="B7" s="30"/>
      <c r="D7" s="26" t="s">
        <v>90</v>
      </c>
      <c r="F7" s="222" t="s">
        <v>185</v>
      </c>
      <c r="G7" s="244"/>
      <c r="H7" s="244"/>
      <c r="I7" s="244"/>
      <c r="J7" s="244"/>
      <c r="K7" s="244"/>
      <c r="L7" s="244"/>
      <c r="M7" s="244"/>
      <c r="N7" s="244"/>
      <c r="O7" s="244"/>
      <c r="P7" s="244"/>
      <c r="R7" s="31"/>
    </row>
    <row r="8" spans="1:66" s="1" customFormat="1" ht="14.45" customHeight="1">
      <c r="B8" s="30"/>
      <c r="D8" s="27" t="s">
        <v>17</v>
      </c>
      <c r="F8" s="25" t="s">
        <v>5</v>
      </c>
      <c r="M8" s="27" t="s">
        <v>18</v>
      </c>
      <c r="O8" s="25" t="s">
        <v>5</v>
      </c>
      <c r="R8" s="31"/>
    </row>
    <row r="9" spans="1:66" s="1" customFormat="1" ht="14.45" customHeight="1">
      <c r="B9" s="30"/>
      <c r="D9" s="27" t="s">
        <v>20</v>
      </c>
      <c r="F9" s="25" t="s">
        <v>182</v>
      </c>
      <c r="M9" s="27" t="s">
        <v>21</v>
      </c>
      <c r="O9" s="247">
        <f>'Rekapitulácia stavby'!AN8</f>
        <v>44092</v>
      </c>
      <c r="P9" s="247"/>
      <c r="R9" s="31"/>
    </row>
    <row r="10" spans="1:66" s="1" customFormat="1" ht="10.9" customHeight="1">
      <c r="B10" s="30"/>
      <c r="R10" s="31"/>
    </row>
    <row r="11" spans="1:66" s="1" customFormat="1" ht="14.45" customHeight="1">
      <c r="B11" s="30"/>
      <c r="D11" s="27" t="s">
        <v>22</v>
      </c>
      <c r="M11" s="27" t="s">
        <v>23</v>
      </c>
      <c r="O11" s="221" t="s">
        <v>5</v>
      </c>
      <c r="P11" s="221"/>
      <c r="R11" s="31"/>
    </row>
    <row r="12" spans="1:66" s="1" customFormat="1" ht="18" customHeight="1">
      <c r="B12" s="30"/>
      <c r="E12" s="25" t="s">
        <v>183</v>
      </c>
      <c r="M12" s="27" t="s">
        <v>24</v>
      </c>
      <c r="O12" s="221" t="s">
        <v>5</v>
      </c>
      <c r="P12" s="221"/>
      <c r="R12" s="31"/>
    </row>
    <row r="13" spans="1:66" s="1" customFormat="1" ht="6.95" customHeight="1">
      <c r="B13" s="30"/>
      <c r="R13" s="31"/>
    </row>
    <row r="14" spans="1:66" s="1" customFormat="1" ht="14.45" customHeight="1">
      <c r="B14" s="30"/>
      <c r="D14" s="27" t="s">
        <v>25</v>
      </c>
      <c r="M14" s="27" t="s">
        <v>23</v>
      </c>
      <c r="O14" s="221" t="str">
        <f>IF('Rekapitulácia stavby'!AN13="","",'Rekapitulácia stavby'!AN13)</f>
        <v/>
      </c>
      <c r="P14" s="221"/>
      <c r="R14" s="31"/>
    </row>
    <row r="15" spans="1:66" s="1" customFormat="1" ht="18" customHeight="1">
      <c r="B15" s="30"/>
      <c r="E15" s="25" t="str">
        <f>IF('Rekapitulácia stavby'!E14="","",'Rekapitulácia stavby'!E14)</f>
        <v xml:space="preserve"> </v>
      </c>
      <c r="M15" s="27" t="s">
        <v>24</v>
      </c>
      <c r="O15" s="221" t="str">
        <f>IF('Rekapitulácia stavby'!AN14="","",'Rekapitulácia stavby'!AN14)</f>
        <v/>
      </c>
      <c r="P15" s="221"/>
      <c r="R15" s="31"/>
    </row>
    <row r="16" spans="1:66" s="1" customFormat="1" ht="6.95" customHeight="1">
      <c r="B16" s="30"/>
      <c r="R16" s="31"/>
    </row>
    <row r="17" spans="2:18" s="1" customFormat="1" ht="14.45" customHeight="1">
      <c r="B17" s="30"/>
      <c r="D17" s="27" t="s">
        <v>27</v>
      </c>
      <c r="M17" s="27" t="s">
        <v>23</v>
      </c>
      <c r="O17" s="221" t="s">
        <v>5</v>
      </c>
      <c r="P17" s="221"/>
      <c r="R17" s="31"/>
    </row>
    <row r="18" spans="2:18" s="1" customFormat="1" ht="18" customHeight="1">
      <c r="B18" s="30"/>
      <c r="E18" s="25"/>
      <c r="M18" s="27" t="s">
        <v>24</v>
      </c>
      <c r="O18" s="221" t="s">
        <v>5</v>
      </c>
      <c r="P18" s="221"/>
      <c r="R18" s="31"/>
    </row>
    <row r="19" spans="2:18" s="1" customFormat="1" ht="6.95" customHeight="1">
      <c r="B19" s="30"/>
      <c r="R19" s="31"/>
    </row>
    <row r="20" spans="2:18" s="1" customFormat="1" ht="14.45" customHeight="1">
      <c r="B20" s="30"/>
      <c r="D20" s="27" t="s">
        <v>29</v>
      </c>
      <c r="M20" s="27" t="s">
        <v>23</v>
      </c>
      <c r="O20" s="221" t="s">
        <v>5</v>
      </c>
      <c r="P20" s="221"/>
      <c r="R20" s="31"/>
    </row>
    <row r="21" spans="2:18" s="1" customFormat="1" ht="18" customHeight="1">
      <c r="B21" s="30"/>
      <c r="E21" s="25" t="s">
        <v>184</v>
      </c>
      <c r="M21" s="27" t="s">
        <v>24</v>
      </c>
      <c r="O21" s="221" t="s">
        <v>5</v>
      </c>
      <c r="P21" s="221"/>
      <c r="R21" s="31"/>
    </row>
    <row r="22" spans="2:18" s="1" customFormat="1" ht="6.95" customHeight="1">
      <c r="B22" s="30"/>
      <c r="R22" s="31"/>
    </row>
    <row r="23" spans="2:18" s="1" customFormat="1" ht="14.45" customHeight="1">
      <c r="B23" s="30"/>
      <c r="D23" s="27" t="s">
        <v>30</v>
      </c>
      <c r="R23" s="31"/>
    </row>
    <row r="24" spans="2:18" s="1" customFormat="1" ht="16.5" customHeight="1">
      <c r="B24" s="30"/>
      <c r="E24" s="223" t="s">
        <v>5</v>
      </c>
      <c r="F24" s="223"/>
      <c r="G24" s="223"/>
      <c r="H24" s="223"/>
      <c r="I24" s="223"/>
      <c r="J24" s="223"/>
      <c r="K24" s="223"/>
      <c r="L24" s="223"/>
      <c r="R24" s="31"/>
    </row>
    <row r="25" spans="2:18" s="1" customFormat="1" ht="6.95" customHeight="1">
      <c r="B25" s="30"/>
      <c r="R25" s="31"/>
    </row>
    <row r="26" spans="2:18" s="1" customFormat="1" ht="6.95" customHeight="1">
      <c r="B26" s="30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R26" s="31"/>
    </row>
    <row r="27" spans="2:18" s="1" customFormat="1" ht="14.45" customHeight="1">
      <c r="B27" s="30"/>
      <c r="D27" s="94" t="s">
        <v>91</v>
      </c>
      <c r="M27" s="198">
        <f>N88</f>
        <v>0</v>
      </c>
      <c r="N27" s="198"/>
      <c r="O27" s="198"/>
      <c r="P27" s="198"/>
      <c r="R27" s="31"/>
    </row>
    <row r="28" spans="2:18" s="1" customFormat="1" ht="14.45" customHeight="1">
      <c r="B28" s="30"/>
      <c r="D28" s="29" t="s">
        <v>92</v>
      </c>
      <c r="M28" s="198">
        <f>N99</f>
        <v>0</v>
      </c>
      <c r="N28" s="198"/>
      <c r="O28" s="198"/>
      <c r="P28" s="198"/>
      <c r="R28" s="31"/>
    </row>
    <row r="29" spans="2:18" s="1" customFormat="1" ht="6.95" customHeight="1">
      <c r="B29" s="30"/>
      <c r="R29" s="31"/>
    </row>
    <row r="30" spans="2:18" s="1" customFormat="1" ht="25.35" customHeight="1">
      <c r="B30" s="30"/>
      <c r="D30" s="95" t="s">
        <v>33</v>
      </c>
      <c r="M30" s="258">
        <f>ROUND(M27+M28,2)</f>
        <v>0</v>
      </c>
      <c r="N30" s="244"/>
      <c r="O30" s="244"/>
      <c r="P30" s="244"/>
      <c r="R30" s="31"/>
    </row>
    <row r="31" spans="2:18" s="1" customFormat="1" ht="6.95" customHeight="1">
      <c r="B31" s="30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R31" s="31"/>
    </row>
    <row r="32" spans="2:18" s="1" customFormat="1" ht="14.45" customHeight="1">
      <c r="B32" s="30"/>
      <c r="D32" s="35" t="s">
        <v>34</v>
      </c>
      <c r="E32" s="35" t="s">
        <v>35</v>
      </c>
      <c r="F32" s="36">
        <v>0.2</v>
      </c>
      <c r="G32" s="96" t="s">
        <v>36</v>
      </c>
      <c r="H32" s="255">
        <f>ROUND((SUM(BE99:BE100)+SUM(BE118:BE147)), 2)</f>
        <v>0</v>
      </c>
      <c r="I32" s="244"/>
      <c r="J32" s="244"/>
      <c r="M32" s="255">
        <f>ROUND(ROUND((SUM(BE99:BE100)+SUM(BE118:BE147)), 2)*F32, 2)</f>
        <v>0</v>
      </c>
      <c r="N32" s="244"/>
      <c r="O32" s="244"/>
      <c r="P32" s="244"/>
      <c r="R32" s="31"/>
    </row>
    <row r="33" spans="2:18" s="1" customFormat="1" ht="14.45" customHeight="1">
      <c r="B33" s="30"/>
      <c r="E33" s="35" t="s">
        <v>37</v>
      </c>
      <c r="F33" s="36">
        <v>0.2</v>
      </c>
      <c r="G33" s="96" t="s">
        <v>36</v>
      </c>
      <c r="H33" s="255">
        <f>M30</f>
        <v>0</v>
      </c>
      <c r="I33" s="244"/>
      <c r="J33" s="244"/>
      <c r="M33" s="255">
        <f>0.2*M30</f>
        <v>0</v>
      </c>
      <c r="N33" s="244"/>
      <c r="O33" s="244"/>
      <c r="P33" s="244"/>
      <c r="R33" s="31"/>
    </row>
    <row r="34" spans="2:18" s="1" customFormat="1" ht="14.45" hidden="1" customHeight="1">
      <c r="B34" s="30"/>
      <c r="E34" s="35" t="s">
        <v>38</v>
      </c>
      <c r="F34" s="36">
        <v>0.2</v>
      </c>
      <c r="G34" s="96" t="s">
        <v>36</v>
      </c>
      <c r="H34" s="255">
        <f>ROUND((SUM(BG99:BG100)+SUM(BG118:BG147)), 2)</f>
        <v>0</v>
      </c>
      <c r="I34" s="244"/>
      <c r="J34" s="244"/>
      <c r="M34" s="255">
        <v>0</v>
      </c>
      <c r="N34" s="244"/>
      <c r="O34" s="244"/>
      <c r="P34" s="244"/>
      <c r="R34" s="31"/>
    </row>
    <row r="35" spans="2:18" s="1" customFormat="1" ht="14.45" hidden="1" customHeight="1">
      <c r="B35" s="30"/>
      <c r="E35" s="35" t="s">
        <v>39</v>
      </c>
      <c r="F35" s="36">
        <v>0.2</v>
      </c>
      <c r="G35" s="96" t="s">
        <v>36</v>
      </c>
      <c r="H35" s="255">
        <f>ROUND((SUM(BH99:BH100)+SUM(BH118:BH147)), 2)</f>
        <v>0</v>
      </c>
      <c r="I35" s="244"/>
      <c r="J35" s="244"/>
      <c r="M35" s="255">
        <v>0</v>
      </c>
      <c r="N35" s="244"/>
      <c r="O35" s="244"/>
      <c r="P35" s="244"/>
      <c r="R35" s="31"/>
    </row>
    <row r="36" spans="2:18" s="1" customFormat="1" ht="14.45" hidden="1" customHeight="1">
      <c r="B36" s="30"/>
      <c r="E36" s="35" t="s">
        <v>40</v>
      </c>
      <c r="F36" s="36">
        <v>0</v>
      </c>
      <c r="G36" s="96" t="s">
        <v>36</v>
      </c>
      <c r="H36" s="255">
        <f>ROUND((SUM(BI99:BI100)+SUM(BI118:BI147)), 2)</f>
        <v>0</v>
      </c>
      <c r="I36" s="244"/>
      <c r="J36" s="244"/>
      <c r="M36" s="255">
        <v>0</v>
      </c>
      <c r="N36" s="244"/>
      <c r="O36" s="244"/>
      <c r="P36" s="244"/>
      <c r="R36" s="31"/>
    </row>
    <row r="37" spans="2:18" s="1" customFormat="1" ht="6.95" customHeight="1">
      <c r="B37" s="30"/>
      <c r="R37" s="31"/>
    </row>
    <row r="38" spans="2:18" s="1" customFormat="1" ht="25.35" customHeight="1">
      <c r="B38" s="30"/>
      <c r="C38" s="93"/>
      <c r="D38" s="97" t="s">
        <v>41</v>
      </c>
      <c r="E38" s="65"/>
      <c r="F38" s="65"/>
      <c r="G38" s="98" t="s">
        <v>42</v>
      </c>
      <c r="H38" s="99" t="s">
        <v>43</v>
      </c>
      <c r="I38" s="65"/>
      <c r="J38" s="65"/>
      <c r="K38" s="65"/>
      <c r="L38" s="256">
        <f>SUM(M30:M36)</f>
        <v>0</v>
      </c>
      <c r="M38" s="256"/>
      <c r="N38" s="256"/>
      <c r="O38" s="256"/>
      <c r="P38" s="257"/>
      <c r="Q38" s="93"/>
      <c r="R38" s="31"/>
    </row>
    <row r="39" spans="2:18" s="1" customFormat="1" ht="14.45" customHeight="1">
      <c r="B39" s="30"/>
      <c r="R39" s="31"/>
    </row>
    <row r="40" spans="2:18" s="1" customFormat="1" ht="14.45" customHeight="1">
      <c r="B40" s="30"/>
      <c r="R40" s="31"/>
    </row>
    <row r="41" spans="2:18">
      <c r="B41" s="22"/>
      <c r="R41" s="23"/>
    </row>
    <row r="42" spans="2:18">
      <c r="B42" s="22"/>
      <c r="R42" s="23"/>
    </row>
    <row r="43" spans="2:18">
      <c r="B43" s="22"/>
      <c r="R43" s="23"/>
    </row>
    <row r="44" spans="2:18">
      <c r="B44" s="22"/>
      <c r="R44" s="23"/>
    </row>
    <row r="45" spans="2:18">
      <c r="B45" s="22"/>
      <c r="R45" s="23"/>
    </row>
    <row r="46" spans="2:18">
      <c r="B46" s="22"/>
      <c r="R46" s="23"/>
    </row>
    <row r="47" spans="2:18">
      <c r="B47" s="22"/>
      <c r="R47" s="23"/>
    </row>
    <row r="48" spans="2:18">
      <c r="B48" s="22"/>
      <c r="R48" s="23"/>
    </row>
    <row r="49" spans="2:18">
      <c r="B49" s="22"/>
      <c r="R49" s="23"/>
    </row>
    <row r="50" spans="2:18" s="1" customFormat="1" ht="15">
      <c r="B50" s="30"/>
      <c r="D50" s="43" t="s">
        <v>44</v>
      </c>
      <c r="E50" s="44"/>
      <c r="F50" s="44"/>
      <c r="G50" s="44"/>
      <c r="H50" s="45"/>
      <c r="J50" s="43" t="s">
        <v>45</v>
      </c>
      <c r="K50" s="44"/>
      <c r="L50" s="44"/>
      <c r="M50" s="44"/>
      <c r="N50" s="44"/>
      <c r="O50" s="44"/>
      <c r="P50" s="45"/>
      <c r="R50" s="31"/>
    </row>
    <row r="51" spans="2:18">
      <c r="B51" s="22"/>
      <c r="D51" s="46"/>
      <c r="H51" s="47"/>
      <c r="J51" s="46"/>
      <c r="P51" s="47"/>
      <c r="R51" s="23"/>
    </row>
    <row r="52" spans="2:18">
      <c r="B52" s="22"/>
      <c r="D52" s="46"/>
      <c r="H52" s="47"/>
      <c r="J52" s="46"/>
      <c r="P52" s="47"/>
      <c r="R52" s="23"/>
    </row>
    <row r="53" spans="2:18">
      <c r="B53" s="22"/>
      <c r="D53" s="46"/>
      <c r="H53" s="47"/>
      <c r="J53" s="46"/>
      <c r="P53" s="47"/>
      <c r="R53" s="23"/>
    </row>
    <row r="54" spans="2:18">
      <c r="B54" s="22"/>
      <c r="D54" s="46"/>
      <c r="H54" s="47"/>
      <c r="J54" s="46"/>
      <c r="P54" s="47"/>
      <c r="R54" s="23"/>
    </row>
    <row r="55" spans="2:18">
      <c r="B55" s="22"/>
      <c r="D55" s="46"/>
      <c r="H55" s="47"/>
      <c r="J55" s="46"/>
      <c r="P55" s="47"/>
      <c r="R55" s="23"/>
    </row>
    <row r="56" spans="2:18">
      <c r="B56" s="22"/>
      <c r="D56" s="46"/>
      <c r="H56" s="47"/>
      <c r="J56" s="46"/>
      <c r="P56" s="47"/>
      <c r="R56" s="23"/>
    </row>
    <row r="57" spans="2:18">
      <c r="B57" s="22"/>
      <c r="D57" s="46"/>
      <c r="H57" s="47"/>
      <c r="J57" s="46"/>
      <c r="P57" s="47"/>
      <c r="R57" s="23"/>
    </row>
    <row r="58" spans="2:18">
      <c r="B58" s="22"/>
      <c r="D58" s="46"/>
      <c r="H58" s="47"/>
      <c r="J58" s="46"/>
      <c r="P58" s="47"/>
      <c r="R58" s="23"/>
    </row>
    <row r="59" spans="2:18" s="1" customFormat="1" ht="15">
      <c r="B59" s="30"/>
      <c r="D59" s="48" t="s">
        <v>46</v>
      </c>
      <c r="E59" s="49"/>
      <c r="F59" s="49"/>
      <c r="G59" s="50" t="s">
        <v>47</v>
      </c>
      <c r="H59" s="51"/>
      <c r="J59" s="48" t="s">
        <v>46</v>
      </c>
      <c r="K59" s="49"/>
      <c r="L59" s="49"/>
      <c r="M59" s="49"/>
      <c r="N59" s="50" t="s">
        <v>47</v>
      </c>
      <c r="O59" s="49"/>
      <c r="P59" s="51"/>
      <c r="R59" s="31"/>
    </row>
    <row r="60" spans="2:18">
      <c r="B60" s="22"/>
      <c r="R60" s="23"/>
    </row>
    <row r="61" spans="2:18" s="1" customFormat="1" ht="15">
      <c r="B61" s="30"/>
      <c r="D61" s="43" t="s">
        <v>48</v>
      </c>
      <c r="E61" s="44"/>
      <c r="F61" s="44"/>
      <c r="G61" s="44"/>
      <c r="H61" s="45"/>
      <c r="J61" s="43" t="s">
        <v>49</v>
      </c>
      <c r="K61" s="44"/>
      <c r="L61" s="44"/>
      <c r="M61" s="44"/>
      <c r="N61" s="44"/>
      <c r="O61" s="44"/>
      <c r="P61" s="45"/>
      <c r="R61" s="31"/>
    </row>
    <row r="62" spans="2:18">
      <c r="B62" s="22"/>
      <c r="D62" s="46"/>
      <c r="H62" s="47"/>
      <c r="J62" s="46"/>
      <c r="P62" s="47"/>
      <c r="R62" s="23"/>
    </row>
    <row r="63" spans="2:18">
      <c r="B63" s="22"/>
      <c r="D63" s="46"/>
      <c r="H63" s="47"/>
      <c r="J63" s="46"/>
      <c r="P63" s="47"/>
      <c r="R63" s="23"/>
    </row>
    <row r="64" spans="2:18">
      <c r="B64" s="22"/>
      <c r="D64" s="46"/>
      <c r="H64" s="47"/>
      <c r="J64" s="46"/>
      <c r="P64" s="47"/>
      <c r="R64" s="23"/>
    </row>
    <row r="65" spans="2:18">
      <c r="B65" s="22"/>
      <c r="D65" s="46"/>
      <c r="H65" s="47"/>
      <c r="J65" s="46"/>
      <c r="P65" s="47"/>
      <c r="R65" s="23"/>
    </row>
    <row r="66" spans="2:18">
      <c r="B66" s="22"/>
      <c r="D66" s="46"/>
      <c r="H66" s="47"/>
      <c r="J66" s="46"/>
      <c r="P66" s="47"/>
      <c r="R66" s="23"/>
    </row>
    <row r="67" spans="2:18">
      <c r="B67" s="22"/>
      <c r="D67" s="46"/>
      <c r="H67" s="47"/>
      <c r="J67" s="46"/>
      <c r="P67" s="47"/>
      <c r="R67" s="23"/>
    </row>
    <row r="68" spans="2:18">
      <c r="B68" s="22"/>
      <c r="D68" s="46"/>
      <c r="H68" s="47"/>
      <c r="J68" s="46"/>
      <c r="P68" s="47"/>
      <c r="R68" s="23"/>
    </row>
    <row r="69" spans="2:18">
      <c r="B69" s="22"/>
      <c r="D69" s="46"/>
      <c r="H69" s="47"/>
      <c r="J69" s="46"/>
      <c r="P69" s="47"/>
      <c r="R69" s="23"/>
    </row>
    <row r="70" spans="2:18" s="1" customFormat="1" ht="15">
      <c r="B70" s="30"/>
      <c r="D70" s="48" t="s">
        <v>46</v>
      </c>
      <c r="E70" s="49"/>
      <c r="F70" s="49"/>
      <c r="G70" s="50" t="s">
        <v>47</v>
      </c>
      <c r="H70" s="51"/>
      <c r="J70" s="48" t="s">
        <v>46</v>
      </c>
      <c r="K70" s="49"/>
      <c r="L70" s="49"/>
      <c r="M70" s="49"/>
      <c r="N70" s="50" t="s">
        <v>47</v>
      </c>
      <c r="O70" s="49"/>
      <c r="P70" s="51"/>
      <c r="R70" s="31"/>
    </row>
    <row r="71" spans="2:18" s="1" customFormat="1" ht="14.45" customHeight="1">
      <c r="B71" s="52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4"/>
    </row>
    <row r="75" spans="2:18" s="1" customFormat="1" ht="6.95" customHeight="1">
      <c r="B75" s="55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7"/>
    </row>
    <row r="76" spans="2:18" s="1" customFormat="1" ht="36.950000000000003" customHeight="1">
      <c r="B76" s="30"/>
      <c r="C76" s="212" t="s">
        <v>224</v>
      </c>
      <c r="D76" s="213"/>
      <c r="E76" s="213"/>
      <c r="F76" s="213"/>
      <c r="G76" s="213"/>
      <c r="H76" s="213"/>
      <c r="I76" s="213"/>
      <c r="J76" s="213"/>
      <c r="K76" s="213"/>
      <c r="L76" s="213"/>
      <c r="M76" s="213"/>
      <c r="N76" s="213"/>
      <c r="O76" s="213"/>
      <c r="P76" s="213"/>
      <c r="Q76" s="213"/>
      <c r="R76" s="31"/>
    </row>
    <row r="77" spans="2:18" s="1" customFormat="1" ht="6.95" customHeight="1">
      <c r="B77" s="30"/>
      <c r="R77" s="31"/>
    </row>
    <row r="78" spans="2:18" s="1" customFormat="1" ht="30" customHeight="1">
      <c r="B78" s="30"/>
      <c r="C78" s="27" t="s">
        <v>16</v>
      </c>
      <c r="F78" s="245" t="str">
        <f>F6</f>
        <v>Rekonštrukcia jestvujúcich priechodov a retardérov v meste Trebišov</v>
      </c>
      <c r="G78" s="246"/>
      <c r="H78" s="246"/>
      <c r="I78" s="246"/>
      <c r="J78" s="246"/>
      <c r="K78" s="246"/>
      <c r="L78" s="246"/>
      <c r="M78" s="246"/>
      <c r="N78" s="246"/>
      <c r="O78" s="246"/>
      <c r="P78" s="246"/>
      <c r="R78" s="31"/>
    </row>
    <row r="79" spans="2:18" s="1" customFormat="1" ht="36.950000000000003" customHeight="1">
      <c r="B79" s="30"/>
      <c r="C79" s="61" t="s">
        <v>90</v>
      </c>
      <c r="F79" s="214" t="str">
        <f>F7</f>
        <v>01 - Priechod pre chodcov</v>
      </c>
      <c r="G79" s="244"/>
      <c r="H79" s="244"/>
      <c r="I79" s="244"/>
      <c r="J79" s="244"/>
      <c r="K79" s="244"/>
      <c r="L79" s="244"/>
      <c r="M79" s="244"/>
      <c r="N79" s="244"/>
      <c r="O79" s="244"/>
      <c r="P79" s="244"/>
      <c r="R79" s="31"/>
    </row>
    <row r="80" spans="2:18" s="1" customFormat="1" ht="6.95" customHeight="1">
      <c r="B80" s="30"/>
      <c r="R80" s="31"/>
    </row>
    <row r="81" spans="2:47" s="1" customFormat="1" ht="18" customHeight="1">
      <c r="B81" s="30"/>
      <c r="C81" s="27" t="s">
        <v>20</v>
      </c>
      <c r="F81" s="25" t="str">
        <f>F9</f>
        <v>Trebišov</v>
      </c>
      <c r="K81" s="27" t="s">
        <v>21</v>
      </c>
      <c r="M81" s="247">
        <f>IF(O9="","",O9)</f>
        <v>44092</v>
      </c>
      <c r="N81" s="247"/>
      <c r="O81" s="247"/>
      <c r="P81" s="247"/>
      <c r="R81" s="31"/>
    </row>
    <row r="82" spans="2:47" s="1" customFormat="1" ht="6.95" customHeight="1">
      <c r="B82" s="30"/>
      <c r="R82" s="31"/>
    </row>
    <row r="83" spans="2:47" s="1" customFormat="1" ht="15">
      <c r="B83" s="30"/>
      <c r="C83" s="27" t="s">
        <v>22</v>
      </c>
      <c r="F83" s="25" t="str">
        <f>E12</f>
        <v>Mesto Trebišov</v>
      </c>
      <c r="K83" s="27" t="s">
        <v>27</v>
      </c>
      <c r="M83" s="221">
        <f>E18</f>
        <v>0</v>
      </c>
      <c r="N83" s="221"/>
      <c r="O83" s="221"/>
      <c r="P83" s="221"/>
      <c r="Q83" s="221"/>
      <c r="R83" s="31"/>
    </row>
    <row r="84" spans="2:47" s="1" customFormat="1" ht="14.45" customHeight="1">
      <c r="B84" s="30"/>
      <c r="C84" s="27" t="s">
        <v>25</v>
      </c>
      <c r="F84" s="25" t="str">
        <f>IF(E15="","",E15)</f>
        <v xml:space="preserve"> </v>
      </c>
      <c r="K84" s="27" t="s">
        <v>29</v>
      </c>
      <c r="M84" s="221" t="str">
        <f>E21</f>
        <v>Ing. Z. Béreš</v>
      </c>
      <c r="N84" s="221"/>
      <c r="O84" s="221"/>
      <c r="P84" s="221"/>
      <c r="Q84" s="221"/>
      <c r="R84" s="31"/>
    </row>
    <row r="85" spans="2:47" s="1" customFormat="1" ht="10.35" customHeight="1">
      <c r="B85" s="30"/>
      <c r="R85" s="31"/>
    </row>
    <row r="86" spans="2:47" s="1" customFormat="1" ht="29.25" customHeight="1">
      <c r="B86" s="30"/>
      <c r="C86" s="253" t="s">
        <v>93</v>
      </c>
      <c r="D86" s="254"/>
      <c r="E86" s="254"/>
      <c r="F86" s="254"/>
      <c r="G86" s="254"/>
      <c r="H86" s="93"/>
      <c r="I86" s="93"/>
      <c r="J86" s="93"/>
      <c r="K86" s="93"/>
      <c r="L86" s="93"/>
      <c r="M86" s="93"/>
      <c r="N86" s="253" t="s">
        <v>94</v>
      </c>
      <c r="O86" s="254"/>
      <c r="P86" s="254"/>
      <c r="Q86" s="254"/>
      <c r="R86" s="31"/>
    </row>
    <row r="87" spans="2:47" s="1" customFormat="1" ht="10.35" customHeight="1">
      <c r="B87" s="30"/>
      <c r="R87" s="31"/>
    </row>
    <row r="88" spans="2:47" s="1" customFormat="1" ht="29.25" customHeight="1">
      <c r="B88" s="30"/>
      <c r="C88" s="100" t="s">
        <v>95</v>
      </c>
      <c r="N88" s="190">
        <f>N118</f>
        <v>0</v>
      </c>
      <c r="O88" s="242"/>
      <c r="P88" s="242"/>
      <c r="Q88" s="242"/>
      <c r="R88" s="31"/>
      <c r="AU88" s="18" t="s">
        <v>96</v>
      </c>
    </row>
    <row r="89" spans="2:47" s="6" customFormat="1" ht="24.95" customHeight="1">
      <c r="B89" s="101"/>
      <c r="D89" s="102" t="s">
        <v>97</v>
      </c>
      <c r="N89" s="229">
        <f>N119</f>
        <v>0</v>
      </c>
      <c r="O89" s="250"/>
      <c r="P89" s="250"/>
      <c r="Q89" s="250"/>
      <c r="R89" s="103"/>
    </row>
    <row r="90" spans="2:47" s="7" customFormat="1" ht="19.899999999999999" customHeight="1">
      <c r="B90" s="104"/>
      <c r="D90" s="105" t="s">
        <v>98</v>
      </c>
      <c r="N90" s="251">
        <f>N120</f>
        <v>0</v>
      </c>
      <c r="O90" s="252"/>
      <c r="P90" s="252"/>
      <c r="Q90" s="252"/>
      <c r="R90" s="106"/>
    </row>
    <row r="91" spans="2:47" s="7" customFormat="1" ht="19.899999999999999" customHeight="1">
      <c r="B91" s="104"/>
      <c r="D91" s="125" t="s">
        <v>175</v>
      </c>
      <c r="N91" s="251">
        <f>N129</f>
        <v>0</v>
      </c>
      <c r="O91" s="252"/>
      <c r="P91" s="252"/>
      <c r="Q91" s="252"/>
      <c r="R91" s="106"/>
    </row>
    <row r="92" spans="2:47" s="7" customFormat="1" ht="19.899999999999999" customHeight="1">
      <c r="B92" s="104"/>
      <c r="D92" s="105" t="s">
        <v>99</v>
      </c>
      <c r="N92" s="251">
        <f>N131</f>
        <v>0</v>
      </c>
      <c r="O92" s="252"/>
      <c r="P92" s="252"/>
      <c r="Q92" s="252"/>
      <c r="R92" s="106"/>
    </row>
    <row r="93" spans="2:47" s="7" customFormat="1" ht="19.899999999999999" customHeight="1">
      <c r="B93" s="104"/>
      <c r="D93" s="105" t="s">
        <v>100</v>
      </c>
      <c r="N93" s="251">
        <f>N134</f>
        <v>0</v>
      </c>
      <c r="O93" s="252"/>
      <c r="P93" s="252"/>
      <c r="Q93" s="252"/>
      <c r="R93" s="106"/>
    </row>
    <row r="94" spans="2:47" s="6" customFormat="1" ht="24.95" customHeight="1">
      <c r="B94" s="101"/>
      <c r="D94" s="102" t="s">
        <v>101</v>
      </c>
      <c r="N94" s="229">
        <f>N141</f>
        <v>0</v>
      </c>
      <c r="O94" s="250"/>
      <c r="P94" s="250"/>
      <c r="Q94" s="250"/>
      <c r="R94" s="103"/>
    </row>
    <row r="95" spans="2:47" s="7" customFormat="1" ht="19.899999999999999" customHeight="1">
      <c r="B95" s="104"/>
      <c r="D95" s="105" t="s">
        <v>102</v>
      </c>
      <c r="N95" s="251">
        <f>N142</f>
        <v>0</v>
      </c>
      <c r="O95" s="252"/>
      <c r="P95" s="252"/>
      <c r="Q95" s="252"/>
      <c r="R95" s="106"/>
    </row>
    <row r="96" spans="2:47" s="7" customFormat="1" ht="19.899999999999999" customHeight="1">
      <c r="B96" s="104"/>
      <c r="D96" s="105" t="s">
        <v>103</v>
      </c>
      <c r="N96" s="251">
        <f>N144</f>
        <v>0</v>
      </c>
      <c r="O96" s="252"/>
      <c r="P96" s="252"/>
      <c r="Q96" s="252"/>
      <c r="R96" s="106"/>
    </row>
    <row r="97" spans="2:21" s="7" customFormat="1" ht="19.899999999999999" customHeight="1">
      <c r="B97" s="104"/>
      <c r="D97" s="105" t="s">
        <v>104</v>
      </c>
      <c r="N97" s="251">
        <f>N146</f>
        <v>0</v>
      </c>
      <c r="O97" s="252"/>
      <c r="P97" s="252"/>
      <c r="Q97" s="252"/>
      <c r="R97" s="106"/>
    </row>
    <row r="98" spans="2:21" s="1" customFormat="1" ht="21.75" customHeight="1">
      <c r="B98" s="30"/>
      <c r="R98" s="31"/>
    </row>
    <row r="99" spans="2:21" s="1" customFormat="1" ht="29.25" customHeight="1">
      <c r="B99" s="30"/>
      <c r="C99" s="100" t="s">
        <v>105</v>
      </c>
      <c r="N99" s="242">
        <v>0</v>
      </c>
      <c r="O99" s="243"/>
      <c r="P99" s="243"/>
      <c r="Q99" s="243"/>
      <c r="R99" s="31"/>
      <c r="T99" s="107"/>
      <c r="U99" s="108" t="s">
        <v>34</v>
      </c>
    </row>
    <row r="100" spans="2:21" s="1" customFormat="1" ht="18" customHeight="1">
      <c r="B100" s="30"/>
      <c r="R100" s="31"/>
    </row>
    <row r="101" spans="2:21" s="1" customFormat="1" ht="29.25" customHeight="1">
      <c r="B101" s="30"/>
      <c r="C101" s="92" t="s">
        <v>84</v>
      </c>
      <c r="D101" s="93"/>
      <c r="E101" s="93"/>
      <c r="F101" s="93"/>
      <c r="G101" s="93"/>
      <c r="H101" s="93"/>
      <c r="I101" s="93"/>
      <c r="J101" s="93"/>
      <c r="K101" s="93"/>
      <c r="L101" s="201">
        <f>ROUND(SUM(N88+N99),2)</f>
        <v>0</v>
      </c>
      <c r="M101" s="201"/>
      <c r="N101" s="201"/>
      <c r="O101" s="201"/>
      <c r="P101" s="201"/>
      <c r="Q101" s="201"/>
      <c r="R101" s="31"/>
    </row>
    <row r="102" spans="2:21" s="1" customFormat="1" ht="6.95" customHeight="1">
      <c r="B102" s="52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4"/>
    </row>
    <row r="106" spans="2:21" s="1" customFormat="1" ht="6.95" customHeight="1">
      <c r="B106" s="55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7"/>
    </row>
    <row r="107" spans="2:21" s="1" customFormat="1" ht="36.950000000000003" customHeight="1">
      <c r="B107" s="30"/>
      <c r="C107" s="212" t="s">
        <v>225</v>
      </c>
      <c r="D107" s="244"/>
      <c r="E107" s="244"/>
      <c r="F107" s="244"/>
      <c r="G107" s="244"/>
      <c r="H107" s="244"/>
      <c r="I107" s="244"/>
      <c r="J107" s="244"/>
      <c r="K107" s="244"/>
      <c r="L107" s="244"/>
      <c r="M107" s="244"/>
      <c r="N107" s="244"/>
      <c r="O107" s="244"/>
      <c r="P107" s="244"/>
      <c r="Q107" s="244"/>
      <c r="R107" s="31"/>
    </row>
    <row r="108" spans="2:21" s="1" customFormat="1" ht="6.95" customHeight="1">
      <c r="B108" s="30"/>
      <c r="R108" s="31"/>
    </row>
    <row r="109" spans="2:21" s="1" customFormat="1" ht="30" customHeight="1">
      <c r="B109" s="30"/>
      <c r="C109" s="27" t="s">
        <v>16</v>
      </c>
      <c r="F109" s="245" t="str">
        <f>F6</f>
        <v>Rekonštrukcia jestvujúcich priechodov a retardérov v meste Trebišov</v>
      </c>
      <c r="G109" s="246"/>
      <c r="H109" s="246"/>
      <c r="I109" s="246"/>
      <c r="J109" s="246"/>
      <c r="K109" s="246"/>
      <c r="L109" s="246"/>
      <c r="M109" s="246"/>
      <c r="N109" s="246"/>
      <c r="O109" s="246"/>
      <c r="P109" s="246"/>
      <c r="R109" s="31"/>
    </row>
    <row r="110" spans="2:21" s="1" customFormat="1" ht="36.950000000000003" customHeight="1">
      <c r="B110" s="30"/>
      <c r="C110" s="61" t="s">
        <v>90</v>
      </c>
      <c r="F110" s="214" t="str">
        <f>F7</f>
        <v>01 - Priechod pre chodcov</v>
      </c>
      <c r="G110" s="244"/>
      <c r="H110" s="244"/>
      <c r="I110" s="244"/>
      <c r="J110" s="244"/>
      <c r="K110" s="244"/>
      <c r="L110" s="244"/>
      <c r="M110" s="244"/>
      <c r="N110" s="244"/>
      <c r="O110" s="244"/>
      <c r="P110" s="244"/>
      <c r="R110" s="31"/>
    </row>
    <row r="111" spans="2:21" s="1" customFormat="1" ht="6.95" customHeight="1">
      <c r="B111" s="30"/>
      <c r="R111" s="31"/>
    </row>
    <row r="112" spans="2:21" s="1" customFormat="1" ht="18" customHeight="1">
      <c r="B112" s="30"/>
      <c r="C112" s="27" t="s">
        <v>20</v>
      </c>
      <c r="F112" s="25" t="str">
        <f>F9</f>
        <v>Trebišov</v>
      </c>
      <c r="K112" s="27" t="s">
        <v>21</v>
      </c>
      <c r="M112" s="247">
        <f>IF(O9="","",O9)</f>
        <v>44092</v>
      </c>
      <c r="N112" s="247"/>
      <c r="O112" s="247"/>
      <c r="P112" s="247"/>
      <c r="R112" s="31"/>
    </row>
    <row r="113" spans="2:65" s="1" customFormat="1" ht="6.95" customHeight="1">
      <c r="B113" s="30"/>
      <c r="R113" s="31"/>
    </row>
    <row r="114" spans="2:65" s="1" customFormat="1" ht="15">
      <c r="B114" s="30"/>
      <c r="C114" s="27" t="s">
        <v>22</v>
      </c>
      <c r="F114" s="25" t="str">
        <f>E12</f>
        <v>Mesto Trebišov</v>
      </c>
      <c r="K114" s="27" t="s">
        <v>27</v>
      </c>
      <c r="M114" s="221">
        <f>E18</f>
        <v>0</v>
      </c>
      <c r="N114" s="221"/>
      <c r="O114" s="221"/>
      <c r="P114" s="221"/>
      <c r="Q114" s="221"/>
      <c r="R114" s="31"/>
    </row>
    <row r="115" spans="2:65" s="1" customFormat="1" ht="14.45" customHeight="1">
      <c r="B115" s="30"/>
      <c r="C115" s="27" t="s">
        <v>25</v>
      </c>
      <c r="F115" s="25" t="str">
        <f>IF(E15="","",E15)</f>
        <v xml:space="preserve"> </v>
      </c>
      <c r="K115" s="27" t="s">
        <v>29</v>
      </c>
      <c r="M115" s="221"/>
      <c r="N115" s="221"/>
      <c r="O115" s="221"/>
      <c r="P115" s="221"/>
      <c r="Q115" s="221"/>
      <c r="R115" s="31"/>
    </row>
    <row r="116" spans="2:65" s="1" customFormat="1" ht="10.35" customHeight="1">
      <c r="B116" s="30"/>
      <c r="R116" s="31"/>
    </row>
    <row r="117" spans="2:65" s="8" customFormat="1" ht="29.25" customHeight="1">
      <c r="B117" s="109"/>
      <c r="C117" s="110" t="s">
        <v>106</v>
      </c>
      <c r="D117" s="111" t="s">
        <v>107</v>
      </c>
      <c r="E117" s="111" t="s">
        <v>52</v>
      </c>
      <c r="F117" s="248" t="s">
        <v>108</v>
      </c>
      <c r="G117" s="248"/>
      <c r="H117" s="248"/>
      <c r="I117" s="248"/>
      <c r="J117" s="111" t="s">
        <v>109</v>
      </c>
      <c r="K117" s="111" t="s">
        <v>110</v>
      </c>
      <c r="L117" s="248" t="s">
        <v>111</v>
      </c>
      <c r="M117" s="248"/>
      <c r="N117" s="248" t="s">
        <v>94</v>
      </c>
      <c r="O117" s="248"/>
      <c r="P117" s="248"/>
      <c r="Q117" s="249"/>
      <c r="R117" s="112"/>
      <c r="T117" s="66" t="s">
        <v>112</v>
      </c>
      <c r="U117" s="67" t="s">
        <v>34</v>
      </c>
      <c r="V117" s="67" t="s">
        <v>113</v>
      </c>
      <c r="W117" s="67" t="s">
        <v>114</v>
      </c>
      <c r="X117" s="67" t="s">
        <v>115</v>
      </c>
      <c r="Y117" s="67" t="s">
        <v>116</v>
      </c>
      <c r="Z117" s="67" t="s">
        <v>117</v>
      </c>
      <c r="AA117" s="68" t="s">
        <v>118</v>
      </c>
    </row>
    <row r="118" spans="2:65" s="1" customFormat="1" ht="29.25" customHeight="1">
      <c r="B118" s="30"/>
      <c r="C118" s="70" t="s">
        <v>91</v>
      </c>
      <c r="N118" s="226">
        <f>N119+N141</f>
        <v>0</v>
      </c>
      <c r="O118" s="227"/>
      <c r="P118" s="227"/>
      <c r="Q118" s="227"/>
      <c r="R118" s="31"/>
      <c r="T118" s="69"/>
      <c r="U118" s="44"/>
      <c r="V118" s="44"/>
      <c r="W118" s="113" t="e">
        <f>W119+W141</f>
        <v>#REF!</v>
      </c>
      <c r="X118" s="44"/>
      <c r="Y118" s="113" t="e">
        <f>Y119+Y141</f>
        <v>#REF!</v>
      </c>
      <c r="Z118" s="44"/>
      <c r="AA118" s="114" t="e">
        <f>AA119+AA141</f>
        <v>#REF!</v>
      </c>
      <c r="AT118" s="18" t="s">
        <v>69</v>
      </c>
      <c r="AU118" s="18" t="s">
        <v>96</v>
      </c>
      <c r="BK118" s="115" t="e">
        <f>BK119+BK141</f>
        <v>#REF!</v>
      </c>
    </row>
    <row r="119" spans="2:65" s="9" customFormat="1" ht="37.35" customHeight="1">
      <c r="B119" s="116"/>
      <c r="D119" s="117" t="s">
        <v>97</v>
      </c>
      <c r="E119" s="117"/>
      <c r="F119" s="117"/>
      <c r="G119" s="117"/>
      <c r="H119" s="117"/>
      <c r="I119" s="117"/>
      <c r="J119" s="117"/>
      <c r="K119" s="117"/>
      <c r="L119" s="117"/>
      <c r="M119" s="117"/>
      <c r="N119" s="228">
        <f>N120+N129+N131+N134</f>
        <v>0</v>
      </c>
      <c r="O119" s="229"/>
      <c r="P119" s="229"/>
      <c r="Q119" s="229"/>
      <c r="R119" s="118"/>
      <c r="T119" s="119"/>
      <c r="W119" s="120" t="e">
        <f>W120+#REF!+W131+W134</f>
        <v>#REF!</v>
      </c>
      <c r="Y119" s="120" t="e">
        <f>Y120+#REF!+Y131+Y134</f>
        <v>#REF!</v>
      </c>
      <c r="AA119" s="121" t="e">
        <f>AA120+#REF!+AA131+AA134</f>
        <v>#REF!</v>
      </c>
      <c r="AR119" s="122" t="s">
        <v>76</v>
      </c>
      <c r="AT119" s="123" t="s">
        <v>69</v>
      </c>
      <c r="AU119" s="123" t="s">
        <v>70</v>
      </c>
      <c r="AY119" s="122" t="s">
        <v>119</v>
      </c>
      <c r="BK119" s="124" t="e">
        <f>BK120+#REF!+BK131+BK134</f>
        <v>#REF!</v>
      </c>
    </row>
    <row r="120" spans="2:65" s="9" customFormat="1" ht="19.899999999999999" customHeight="1">
      <c r="B120" s="116"/>
      <c r="D120" s="125" t="s">
        <v>98</v>
      </c>
      <c r="E120" s="125"/>
      <c r="F120" s="125"/>
      <c r="G120" s="125"/>
      <c r="H120" s="125"/>
      <c r="I120" s="125"/>
      <c r="J120" s="125"/>
      <c r="K120" s="125"/>
      <c r="L120" s="125"/>
      <c r="M120" s="125"/>
      <c r="N120" s="230">
        <f>SUM(N121:Q128)</f>
        <v>0</v>
      </c>
      <c r="O120" s="231"/>
      <c r="P120" s="231"/>
      <c r="Q120" s="231"/>
      <c r="R120" s="118"/>
      <c r="T120" s="119"/>
      <c r="W120" s="120">
        <f>SUM(W121:W128)</f>
        <v>41.710030000000003</v>
      </c>
      <c r="Y120" s="120">
        <f>SUM(Y121:Y128)</f>
        <v>0</v>
      </c>
      <c r="AA120" s="121">
        <f>SUM(AA121:AA128)</f>
        <v>31.869999999999997</v>
      </c>
      <c r="AR120" s="122" t="s">
        <v>76</v>
      </c>
      <c r="AT120" s="123" t="s">
        <v>69</v>
      </c>
      <c r="AU120" s="123" t="s">
        <v>76</v>
      </c>
      <c r="AY120" s="122" t="s">
        <v>119</v>
      </c>
      <c r="BK120" s="124">
        <f>SUM(BK121:BK128)</f>
        <v>0</v>
      </c>
    </row>
    <row r="121" spans="2:65" s="1" customFormat="1" ht="38.25" customHeight="1">
      <c r="B121" s="126"/>
      <c r="C121" s="152">
        <v>1</v>
      </c>
      <c r="D121" s="152" t="s">
        <v>120</v>
      </c>
      <c r="E121" s="153" t="s">
        <v>186</v>
      </c>
      <c r="F121" s="236" t="s">
        <v>195</v>
      </c>
      <c r="G121" s="236"/>
      <c r="H121" s="236"/>
      <c r="I121" s="236"/>
      <c r="J121" s="154" t="s">
        <v>121</v>
      </c>
      <c r="K121" s="155">
        <v>46</v>
      </c>
      <c r="L121" s="237"/>
      <c r="M121" s="237"/>
      <c r="N121" s="237">
        <f>ROUND(L121*K121,2)</f>
        <v>0</v>
      </c>
      <c r="O121" s="237"/>
      <c r="P121" s="237"/>
      <c r="Q121" s="237"/>
      <c r="R121" s="127"/>
      <c r="T121" s="128" t="s">
        <v>5</v>
      </c>
      <c r="U121" s="37" t="s">
        <v>37</v>
      </c>
      <c r="V121" s="129">
        <v>0.82699999999999996</v>
      </c>
      <c r="W121" s="129">
        <f t="shared" ref="W121:W122" si="0">V121*K121</f>
        <v>38.042000000000002</v>
      </c>
      <c r="X121" s="129">
        <v>0</v>
      </c>
      <c r="Y121" s="129">
        <f t="shared" ref="Y121:Y122" si="1">X121*K121</f>
        <v>0</v>
      </c>
      <c r="Z121" s="129">
        <v>0.48</v>
      </c>
      <c r="AA121" s="130">
        <f t="shared" ref="AA121:AA122" si="2">Z121*K121</f>
        <v>22.08</v>
      </c>
      <c r="AR121" s="18" t="s">
        <v>122</v>
      </c>
      <c r="AT121" s="18" t="s">
        <v>120</v>
      </c>
      <c r="AU121" s="18" t="s">
        <v>123</v>
      </c>
      <c r="AY121" s="18" t="s">
        <v>119</v>
      </c>
      <c r="BE121" s="131">
        <f t="shared" ref="BE121:BE122" si="3">IF(U121="základná",N121,0)</f>
        <v>0</v>
      </c>
      <c r="BF121" s="131">
        <f t="shared" ref="BF121:BF122" si="4">IF(U121="znížená",N121,0)</f>
        <v>0</v>
      </c>
      <c r="BG121" s="131">
        <f t="shared" ref="BG121:BG122" si="5">IF(U121="zákl. prenesená",N121,0)</f>
        <v>0</v>
      </c>
      <c r="BH121" s="131">
        <f t="shared" ref="BH121:BH122" si="6">IF(U121="zníž. prenesená",N121,0)</f>
        <v>0</v>
      </c>
      <c r="BI121" s="131">
        <f t="shared" ref="BI121:BI122" si="7">IF(U121="nulová",N121,0)</f>
        <v>0</v>
      </c>
      <c r="BJ121" s="18" t="s">
        <v>123</v>
      </c>
      <c r="BK121" s="131">
        <f t="shared" ref="BK121:BK122" si="8">ROUND(L121*K121,2)</f>
        <v>0</v>
      </c>
      <c r="BL121" s="18" t="s">
        <v>122</v>
      </c>
      <c r="BM121" s="18" t="s">
        <v>124</v>
      </c>
    </row>
    <row r="122" spans="2:65" s="1" customFormat="1" ht="38.25" customHeight="1">
      <c r="B122" s="126"/>
      <c r="C122" s="152" t="s">
        <v>123</v>
      </c>
      <c r="D122" s="152" t="s">
        <v>120</v>
      </c>
      <c r="E122" s="153" t="s">
        <v>125</v>
      </c>
      <c r="F122" s="236" t="s">
        <v>126</v>
      </c>
      <c r="G122" s="236"/>
      <c r="H122" s="236"/>
      <c r="I122" s="236"/>
      <c r="J122" s="154" t="s">
        <v>127</v>
      </c>
      <c r="K122" s="155">
        <v>4.45</v>
      </c>
      <c r="L122" s="237"/>
      <c r="M122" s="237"/>
      <c r="N122" s="237">
        <f t="shared" ref="N122" si="9">ROUND(L122*K122,2)</f>
        <v>0</v>
      </c>
      <c r="O122" s="237"/>
      <c r="P122" s="237"/>
      <c r="Q122" s="237"/>
      <c r="R122" s="127"/>
      <c r="T122" s="128" t="s">
        <v>5</v>
      </c>
      <c r="U122" s="37" t="s">
        <v>37</v>
      </c>
      <c r="V122" s="129">
        <v>0.31900000000000001</v>
      </c>
      <c r="W122" s="129">
        <f t="shared" si="0"/>
        <v>1.4195500000000001</v>
      </c>
      <c r="X122" s="129">
        <v>0</v>
      </c>
      <c r="Y122" s="129">
        <f t="shared" si="1"/>
        <v>0</v>
      </c>
      <c r="Z122" s="129">
        <v>2.2000000000000002</v>
      </c>
      <c r="AA122" s="130">
        <f t="shared" si="2"/>
        <v>9.7900000000000009</v>
      </c>
      <c r="AR122" s="18" t="s">
        <v>122</v>
      </c>
      <c r="AT122" s="18" t="s">
        <v>120</v>
      </c>
      <c r="AU122" s="18" t="s">
        <v>123</v>
      </c>
      <c r="AY122" s="18" t="s">
        <v>119</v>
      </c>
      <c r="BE122" s="131">
        <f t="shared" si="3"/>
        <v>0</v>
      </c>
      <c r="BF122" s="131">
        <f t="shared" si="4"/>
        <v>0</v>
      </c>
      <c r="BG122" s="131">
        <f t="shared" si="5"/>
        <v>0</v>
      </c>
      <c r="BH122" s="131">
        <f t="shared" si="6"/>
        <v>0</v>
      </c>
      <c r="BI122" s="131">
        <f t="shared" si="7"/>
        <v>0</v>
      </c>
      <c r="BJ122" s="18" t="s">
        <v>123</v>
      </c>
      <c r="BK122" s="131">
        <f t="shared" si="8"/>
        <v>0</v>
      </c>
      <c r="BL122" s="18" t="s">
        <v>122</v>
      </c>
      <c r="BM122" s="18" t="s">
        <v>128</v>
      </c>
    </row>
    <row r="123" spans="2:65" s="1" customFormat="1" ht="51" customHeight="1">
      <c r="B123" s="126"/>
      <c r="C123" s="152">
        <v>3</v>
      </c>
      <c r="D123" s="152" t="s">
        <v>120</v>
      </c>
      <c r="E123" s="153" t="s">
        <v>131</v>
      </c>
      <c r="F123" s="236" t="s">
        <v>132</v>
      </c>
      <c r="G123" s="236"/>
      <c r="H123" s="236"/>
      <c r="I123" s="236"/>
      <c r="J123" s="154" t="s">
        <v>127</v>
      </c>
      <c r="K123" s="155">
        <v>9.1999999999999993</v>
      </c>
      <c r="L123" s="237"/>
      <c r="M123" s="237"/>
      <c r="N123" s="237">
        <f>ROUND(L123*K123,2)</f>
        <v>0</v>
      </c>
      <c r="O123" s="237"/>
      <c r="P123" s="237"/>
      <c r="Q123" s="237"/>
      <c r="R123" s="127"/>
      <c r="T123" s="128" t="s">
        <v>5</v>
      </c>
      <c r="U123" s="37" t="s">
        <v>37</v>
      </c>
      <c r="V123" s="129">
        <v>5.4399999999999997E-2</v>
      </c>
      <c r="W123" s="129">
        <f>V123*K123</f>
        <v>0.50047999999999992</v>
      </c>
      <c r="X123" s="129">
        <v>0</v>
      </c>
      <c r="Y123" s="129">
        <f>X123*K123</f>
        <v>0</v>
      </c>
      <c r="Z123" s="129">
        <v>0</v>
      </c>
      <c r="AA123" s="130">
        <f>Z123*K123</f>
        <v>0</v>
      </c>
      <c r="AR123" s="18" t="s">
        <v>122</v>
      </c>
      <c r="AT123" s="18" t="s">
        <v>120</v>
      </c>
      <c r="AU123" s="18" t="s">
        <v>123</v>
      </c>
      <c r="AY123" s="18" t="s">
        <v>119</v>
      </c>
      <c r="BE123" s="131">
        <f>IF(U123="základná",N123,0)</f>
        <v>0</v>
      </c>
      <c r="BF123" s="131">
        <f>IF(U123="znížená",N123,0)</f>
        <v>0</v>
      </c>
      <c r="BG123" s="131">
        <f>IF(U123="zákl. prenesená",N123,0)</f>
        <v>0</v>
      </c>
      <c r="BH123" s="131">
        <f>IF(U123="zníž. prenesená",N123,0)</f>
        <v>0</v>
      </c>
      <c r="BI123" s="131">
        <f>IF(U123="nulová",N123,0)</f>
        <v>0</v>
      </c>
      <c r="BJ123" s="18" t="s">
        <v>123</v>
      </c>
      <c r="BK123" s="131">
        <f>ROUND(L123*K123,2)</f>
        <v>0</v>
      </c>
      <c r="BL123" s="18" t="s">
        <v>122</v>
      </c>
      <c r="BM123" s="18" t="s">
        <v>133</v>
      </c>
    </row>
    <row r="124" spans="2:65" s="1" customFormat="1" ht="63.75" customHeight="1">
      <c r="B124" s="126"/>
      <c r="C124" s="152">
        <v>4</v>
      </c>
      <c r="D124" s="152" t="s">
        <v>120</v>
      </c>
      <c r="E124" s="153" t="s">
        <v>135</v>
      </c>
      <c r="F124" s="236" t="s">
        <v>193</v>
      </c>
      <c r="G124" s="236"/>
      <c r="H124" s="236"/>
      <c r="I124" s="236"/>
      <c r="J124" s="154" t="s">
        <v>127</v>
      </c>
      <c r="K124" s="155">
        <f>K123*2</f>
        <v>18.399999999999999</v>
      </c>
      <c r="L124" s="237"/>
      <c r="M124" s="237"/>
      <c r="N124" s="237">
        <f>ROUND(L124*K124,2)</f>
        <v>0</v>
      </c>
      <c r="O124" s="237"/>
      <c r="P124" s="237"/>
      <c r="Q124" s="237"/>
      <c r="R124" s="127"/>
      <c r="T124" s="128" t="s">
        <v>5</v>
      </c>
      <c r="U124" s="37" t="s">
        <v>37</v>
      </c>
      <c r="V124" s="129">
        <v>5.0000000000000001E-3</v>
      </c>
      <c r="W124" s="129">
        <f>V124*K124</f>
        <v>9.1999999999999998E-2</v>
      </c>
      <c r="X124" s="129">
        <v>0</v>
      </c>
      <c r="Y124" s="129">
        <f>X124*K124</f>
        <v>0</v>
      </c>
      <c r="Z124" s="129">
        <v>0</v>
      </c>
      <c r="AA124" s="130">
        <f>Z124*K124</f>
        <v>0</v>
      </c>
      <c r="AR124" s="18" t="s">
        <v>122</v>
      </c>
      <c r="AT124" s="18" t="s">
        <v>120</v>
      </c>
      <c r="AU124" s="18" t="s">
        <v>123</v>
      </c>
      <c r="AY124" s="18" t="s">
        <v>119</v>
      </c>
      <c r="BE124" s="131">
        <f>IF(U124="základná",N124,0)</f>
        <v>0</v>
      </c>
      <c r="BF124" s="131">
        <f>IF(U124="znížená",N124,0)</f>
        <v>0</v>
      </c>
      <c r="BG124" s="131">
        <f>IF(U124="zákl. prenesená",N124,0)</f>
        <v>0</v>
      </c>
      <c r="BH124" s="131">
        <f>IF(U124="zníž. prenesená",N124,0)</f>
        <v>0</v>
      </c>
      <c r="BI124" s="131">
        <f>IF(U124="nulová",N124,0)</f>
        <v>0</v>
      </c>
      <c r="BJ124" s="18" t="s">
        <v>123</v>
      </c>
      <c r="BK124" s="131">
        <f>ROUND(L124*K124,2)</f>
        <v>0</v>
      </c>
      <c r="BL124" s="18" t="s">
        <v>122</v>
      </c>
      <c r="BM124" s="18" t="s">
        <v>136</v>
      </c>
    </row>
    <row r="125" spans="2:65" s="1" customFormat="1" ht="25.5" customHeight="1">
      <c r="B125" s="126"/>
      <c r="C125" s="152">
        <v>5</v>
      </c>
      <c r="D125" s="152" t="s">
        <v>120</v>
      </c>
      <c r="E125" s="153" t="s">
        <v>137</v>
      </c>
      <c r="F125" s="236" t="s">
        <v>138</v>
      </c>
      <c r="G125" s="236"/>
      <c r="H125" s="236"/>
      <c r="I125" s="236"/>
      <c r="J125" s="154" t="s">
        <v>127</v>
      </c>
      <c r="K125" s="155">
        <v>9.1999999999999993</v>
      </c>
      <c r="L125" s="237"/>
      <c r="M125" s="237"/>
      <c r="N125" s="237">
        <f>ROUND(L125*K125,2)</f>
        <v>0</v>
      </c>
      <c r="O125" s="237"/>
      <c r="P125" s="237"/>
      <c r="Q125" s="237"/>
      <c r="R125" s="127"/>
      <c r="T125" s="128" t="s">
        <v>5</v>
      </c>
      <c r="U125" s="37" t="s">
        <v>37</v>
      </c>
      <c r="V125" s="129">
        <v>8.6999999999999994E-2</v>
      </c>
      <c r="W125" s="129">
        <f>V125*K125</f>
        <v>0.80039999999999989</v>
      </c>
      <c r="X125" s="129">
        <v>0</v>
      </c>
      <c r="Y125" s="129">
        <f>X125*K125</f>
        <v>0</v>
      </c>
      <c r="Z125" s="129">
        <v>0</v>
      </c>
      <c r="AA125" s="130">
        <f>Z125*K125</f>
        <v>0</v>
      </c>
      <c r="AR125" s="18" t="s">
        <v>122</v>
      </c>
      <c r="AT125" s="18" t="s">
        <v>120</v>
      </c>
      <c r="AU125" s="18" t="s">
        <v>123</v>
      </c>
      <c r="AY125" s="18" t="s">
        <v>119</v>
      </c>
      <c r="BE125" s="131">
        <f>IF(U125="základná",N125,0)</f>
        <v>0</v>
      </c>
      <c r="BF125" s="131">
        <f>IF(U125="znížená",N125,0)</f>
        <v>0</v>
      </c>
      <c r="BG125" s="131">
        <f>IF(U125="zákl. prenesená",N125,0)</f>
        <v>0</v>
      </c>
      <c r="BH125" s="131">
        <f>IF(U125="zníž. prenesená",N125,0)</f>
        <v>0</v>
      </c>
      <c r="BI125" s="131">
        <f>IF(U125="nulová",N125,0)</f>
        <v>0</v>
      </c>
      <c r="BJ125" s="18" t="s">
        <v>123</v>
      </c>
      <c r="BK125" s="131">
        <f>ROUND(L125*K125,2)</f>
        <v>0</v>
      </c>
      <c r="BL125" s="18" t="s">
        <v>122</v>
      </c>
      <c r="BM125" s="18" t="s">
        <v>139</v>
      </c>
    </row>
    <row r="126" spans="2:65" s="1" customFormat="1" ht="25.5" customHeight="1">
      <c r="B126" s="126"/>
      <c r="C126" s="152">
        <v>6</v>
      </c>
      <c r="D126" s="152" t="s">
        <v>120</v>
      </c>
      <c r="E126" s="153" t="s">
        <v>140</v>
      </c>
      <c r="F126" s="236" t="s">
        <v>141</v>
      </c>
      <c r="G126" s="236"/>
      <c r="H126" s="236"/>
      <c r="I126" s="236"/>
      <c r="J126" s="154" t="s">
        <v>127</v>
      </c>
      <c r="K126" s="155">
        <v>9.1999999999999993</v>
      </c>
      <c r="L126" s="237"/>
      <c r="M126" s="237"/>
      <c r="N126" s="237">
        <f>ROUND(L126*K126,2)</f>
        <v>0</v>
      </c>
      <c r="O126" s="237"/>
      <c r="P126" s="237"/>
      <c r="Q126" s="237"/>
      <c r="R126" s="127"/>
      <c r="T126" s="128" t="s">
        <v>5</v>
      </c>
      <c r="U126" s="37" t="s">
        <v>37</v>
      </c>
      <c r="V126" s="129">
        <v>8.0000000000000002E-3</v>
      </c>
      <c r="W126" s="129">
        <f>V126*K126</f>
        <v>7.3599999999999999E-2</v>
      </c>
      <c r="X126" s="129">
        <v>0</v>
      </c>
      <c r="Y126" s="129">
        <f>X126*K126</f>
        <v>0</v>
      </c>
      <c r="Z126" s="129">
        <v>0</v>
      </c>
      <c r="AA126" s="130">
        <f>Z126*K126</f>
        <v>0</v>
      </c>
      <c r="AR126" s="18" t="s">
        <v>122</v>
      </c>
      <c r="AT126" s="18" t="s">
        <v>120</v>
      </c>
      <c r="AU126" s="18" t="s">
        <v>123</v>
      </c>
      <c r="AY126" s="18" t="s">
        <v>119</v>
      </c>
      <c r="BE126" s="131">
        <f>IF(U126="základná",N126,0)</f>
        <v>0</v>
      </c>
      <c r="BF126" s="131">
        <f>IF(U126="znížená",N126,0)</f>
        <v>0</v>
      </c>
      <c r="BG126" s="131">
        <f>IF(U126="zákl. prenesená",N126,0)</f>
        <v>0</v>
      </c>
      <c r="BH126" s="131">
        <f>IF(U126="zníž. prenesená",N126,0)</f>
        <v>0</v>
      </c>
      <c r="BI126" s="131">
        <f>IF(U126="nulová",N126,0)</f>
        <v>0</v>
      </c>
      <c r="BJ126" s="18" t="s">
        <v>123</v>
      </c>
      <c r="BK126" s="131">
        <f>ROUND(L126*K126,2)</f>
        <v>0</v>
      </c>
      <c r="BL126" s="18" t="s">
        <v>122</v>
      </c>
      <c r="BM126" s="18" t="s">
        <v>142</v>
      </c>
    </row>
    <row r="127" spans="2:65" s="1" customFormat="1" ht="25.5" customHeight="1">
      <c r="B127" s="126"/>
      <c r="C127" s="152">
        <v>7</v>
      </c>
      <c r="D127" s="152" t="s">
        <v>120</v>
      </c>
      <c r="E127" s="153" t="s">
        <v>143</v>
      </c>
      <c r="F127" s="236" t="s">
        <v>144</v>
      </c>
      <c r="G127" s="236"/>
      <c r="H127" s="236"/>
      <c r="I127" s="236"/>
      <c r="J127" s="154" t="s">
        <v>129</v>
      </c>
      <c r="K127" s="155">
        <f>0.47*K121</f>
        <v>21.619999999999997</v>
      </c>
      <c r="L127" s="237"/>
      <c r="M127" s="237"/>
      <c r="N127" s="237">
        <f>ROUND(L127*K127,2)</f>
        <v>0</v>
      </c>
      <c r="O127" s="237"/>
      <c r="P127" s="237"/>
      <c r="Q127" s="237"/>
      <c r="R127" s="127"/>
      <c r="T127" s="128" t="s">
        <v>5</v>
      </c>
      <c r="U127" s="37" t="s">
        <v>37</v>
      </c>
      <c r="V127" s="129">
        <v>0</v>
      </c>
      <c r="W127" s="129">
        <f>V127*K127</f>
        <v>0</v>
      </c>
      <c r="X127" s="129">
        <v>0</v>
      </c>
      <c r="Y127" s="129">
        <f>X127*K127</f>
        <v>0</v>
      </c>
      <c r="Z127" s="129">
        <v>0</v>
      </c>
      <c r="AA127" s="130">
        <f>Z127*K127</f>
        <v>0</v>
      </c>
      <c r="AR127" s="18" t="s">
        <v>122</v>
      </c>
      <c r="AT127" s="18" t="s">
        <v>120</v>
      </c>
      <c r="AU127" s="18" t="s">
        <v>123</v>
      </c>
      <c r="AY127" s="18" t="s">
        <v>119</v>
      </c>
      <c r="BE127" s="131">
        <f>IF(U127="základná",N127,0)</f>
        <v>0</v>
      </c>
      <c r="BF127" s="131">
        <f>IF(U127="znížená",N127,0)</f>
        <v>0</v>
      </c>
      <c r="BG127" s="131">
        <f>IF(U127="zákl. prenesená",N127,0)</f>
        <v>0</v>
      </c>
      <c r="BH127" s="131">
        <f>IF(U127="zníž. prenesená",N127,0)</f>
        <v>0</v>
      </c>
      <c r="BI127" s="131">
        <f>IF(U127="nulová",N127,0)</f>
        <v>0</v>
      </c>
      <c r="BJ127" s="18" t="s">
        <v>123</v>
      </c>
      <c r="BK127" s="131">
        <f>ROUND(L127*K127,2)</f>
        <v>0</v>
      </c>
      <c r="BL127" s="18" t="s">
        <v>122</v>
      </c>
      <c r="BM127" s="18" t="s">
        <v>145</v>
      </c>
    </row>
    <row r="128" spans="2:65" s="1" customFormat="1" ht="25.5" customHeight="1">
      <c r="B128" s="126"/>
      <c r="C128" s="152">
        <v>8</v>
      </c>
      <c r="D128" s="152" t="s">
        <v>120</v>
      </c>
      <c r="E128" s="153" t="s">
        <v>147</v>
      </c>
      <c r="F128" s="236" t="s">
        <v>148</v>
      </c>
      <c r="G128" s="236"/>
      <c r="H128" s="236"/>
      <c r="I128" s="236"/>
      <c r="J128" s="154" t="s">
        <v>121</v>
      </c>
      <c r="K128" s="155">
        <v>46</v>
      </c>
      <c r="L128" s="237"/>
      <c r="M128" s="237"/>
      <c r="N128" s="237">
        <f t="shared" ref="N128" si="10">ROUND(L128*K128,2)</f>
        <v>0</v>
      </c>
      <c r="O128" s="237"/>
      <c r="P128" s="237"/>
      <c r="Q128" s="237"/>
      <c r="R128" s="127"/>
      <c r="T128" s="128" t="s">
        <v>5</v>
      </c>
      <c r="U128" s="37" t="s">
        <v>37</v>
      </c>
      <c r="V128" s="129">
        <v>1.7000000000000001E-2</v>
      </c>
      <c r="W128" s="129">
        <f t="shared" ref="W128" si="11">V128*K128</f>
        <v>0.78200000000000003</v>
      </c>
      <c r="X128" s="129">
        <v>0</v>
      </c>
      <c r="Y128" s="129">
        <f t="shared" ref="Y128" si="12">X128*K128</f>
        <v>0</v>
      </c>
      <c r="Z128" s="129">
        <v>0</v>
      </c>
      <c r="AA128" s="130">
        <f t="shared" ref="AA128" si="13">Z128*K128</f>
        <v>0</v>
      </c>
      <c r="AR128" s="18" t="s">
        <v>122</v>
      </c>
      <c r="AT128" s="18" t="s">
        <v>120</v>
      </c>
      <c r="AU128" s="18" t="s">
        <v>123</v>
      </c>
      <c r="AY128" s="18" t="s">
        <v>119</v>
      </c>
      <c r="BE128" s="131">
        <f t="shared" ref="BE128" si="14">IF(U128="základná",N128,0)</f>
        <v>0</v>
      </c>
      <c r="BF128" s="131">
        <f t="shared" ref="BF128" si="15">IF(U128="znížená",N128,0)</f>
        <v>0</v>
      </c>
      <c r="BG128" s="131">
        <f t="shared" ref="BG128" si="16">IF(U128="zákl. prenesená",N128,0)</f>
        <v>0</v>
      </c>
      <c r="BH128" s="131">
        <f t="shared" ref="BH128" si="17">IF(U128="zníž. prenesená",N128,0)</f>
        <v>0</v>
      </c>
      <c r="BI128" s="131">
        <f t="shared" ref="BI128" si="18">IF(U128="nulová",N128,0)</f>
        <v>0</v>
      </c>
      <c r="BJ128" s="18" t="s">
        <v>123</v>
      </c>
      <c r="BK128" s="131">
        <f t="shared" ref="BK128" si="19">ROUND(L128*K128,2)</f>
        <v>0</v>
      </c>
      <c r="BL128" s="18" t="s">
        <v>122</v>
      </c>
      <c r="BM128" s="18" t="s">
        <v>149</v>
      </c>
    </row>
    <row r="129" spans="1:65" s="10" customFormat="1" ht="16.5" customHeight="1">
      <c r="A129" s="9"/>
      <c r="B129" s="116"/>
      <c r="C129" s="156"/>
      <c r="D129" s="157" t="s">
        <v>175</v>
      </c>
      <c r="E129" s="157"/>
      <c r="F129" s="157"/>
      <c r="G129" s="157"/>
      <c r="H129" s="157"/>
      <c r="I129" s="157"/>
      <c r="J129" s="157"/>
      <c r="K129" s="157"/>
      <c r="L129" s="157"/>
      <c r="M129" s="157"/>
      <c r="N129" s="240">
        <f>SUM(N130)</f>
        <v>0</v>
      </c>
      <c r="O129" s="241"/>
      <c r="P129" s="241"/>
      <c r="Q129" s="241"/>
      <c r="R129" s="133"/>
      <c r="T129" s="134"/>
      <c r="AA129" s="135"/>
      <c r="AT129" s="132"/>
      <c r="AU129" s="132"/>
      <c r="AY129" s="132"/>
    </row>
    <row r="130" spans="1:65" s="10" customFormat="1" ht="30.75" customHeight="1">
      <c r="A130" s="1"/>
      <c r="B130" s="126"/>
      <c r="C130" s="152">
        <v>9</v>
      </c>
      <c r="D130" s="152" t="s">
        <v>120</v>
      </c>
      <c r="E130" s="153" t="s">
        <v>176</v>
      </c>
      <c r="F130" s="236" t="s">
        <v>191</v>
      </c>
      <c r="G130" s="236"/>
      <c r="H130" s="236"/>
      <c r="I130" s="236"/>
      <c r="J130" s="154" t="s">
        <v>121</v>
      </c>
      <c r="K130" s="155">
        <v>46</v>
      </c>
      <c r="L130" s="237"/>
      <c r="M130" s="237"/>
      <c r="N130" s="237">
        <f>ROUND(L130*K130,2)</f>
        <v>0</v>
      </c>
      <c r="O130" s="237"/>
      <c r="P130" s="237"/>
      <c r="Q130" s="237"/>
      <c r="R130" s="133"/>
      <c r="T130" s="134"/>
      <c r="AA130" s="135"/>
      <c r="AT130" s="132"/>
      <c r="AU130" s="132"/>
      <c r="AY130" s="132"/>
    </row>
    <row r="131" spans="1:65" s="9" customFormat="1" ht="29.85" customHeight="1">
      <c r="B131" s="116"/>
      <c r="C131" s="156"/>
      <c r="D131" s="157" t="s">
        <v>99</v>
      </c>
      <c r="E131" s="157"/>
      <c r="F131" s="157"/>
      <c r="G131" s="157"/>
      <c r="H131" s="157"/>
      <c r="I131" s="157"/>
      <c r="J131" s="157"/>
      <c r="K131" s="157"/>
      <c r="L131" s="157"/>
      <c r="M131" s="157"/>
      <c r="N131" s="232">
        <f>SUM(N132:Q133)</f>
        <v>0</v>
      </c>
      <c r="O131" s="233"/>
      <c r="P131" s="233"/>
      <c r="Q131" s="233"/>
      <c r="R131" s="118"/>
      <c r="T131" s="119"/>
      <c r="W131" s="120" t="e">
        <f>SUM(#REF!)</f>
        <v>#REF!</v>
      </c>
      <c r="Y131" s="120" t="e">
        <f>SUM(#REF!)</f>
        <v>#REF!</v>
      </c>
      <c r="AA131" s="121" t="e">
        <f>SUM(#REF!)</f>
        <v>#REF!</v>
      </c>
      <c r="AR131" s="122" t="s">
        <v>76</v>
      </c>
      <c r="AT131" s="123" t="s">
        <v>69</v>
      </c>
      <c r="AU131" s="123" t="s">
        <v>76</v>
      </c>
      <c r="AY131" s="122" t="s">
        <v>119</v>
      </c>
      <c r="BK131" s="124" t="e">
        <f>SUM(#REF!)</f>
        <v>#REF!</v>
      </c>
    </row>
    <row r="132" spans="1:65" s="1" customFormat="1" ht="25.5" customHeight="1">
      <c r="B132" s="126"/>
      <c r="C132" s="152">
        <v>10</v>
      </c>
      <c r="D132" s="152" t="s">
        <v>120</v>
      </c>
      <c r="E132" s="153" t="s">
        <v>187</v>
      </c>
      <c r="F132" s="236" t="s">
        <v>188</v>
      </c>
      <c r="G132" s="236"/>
      <c r="H132" s="236"/>
      <c r="I132" s="236"/>
      <c r="J132" s="154" t="s">
        <v>121</v>
      </c>
      <c r="K132" s="155">
        <v>46</v>
      </c>
      <c r="L132" s="237"/>
      <c r="M132" s="237"/>
      <c r="N132" s="237">
        <f t="shared" ref="N132" si="20">ROUND(L132*K132,2)</f>
        <v>0</v>
      </c>
      <c r="O132" s="237"/>
      <c r="P132" s="237"/>
      <c r="Q132" s="237"/>
      <c r="R132" s="127"/>
      <c r="T132" s="136"/>
      <c r="U132" s="37"/>
      <c r="V132" s="129"/>
      <c r="W132" s="129"/>
      <c r="X132" s="129"/>
      <c r="Y132" s="129"/>
      <c r="Z132" s="129"/>
      <c r="AA132" s="130"/>
      <c r="AR132" s="18"/>
      <c r="AT132" s="18"/>
      <c r="AU132" s="18"/>
      <c r="AY132" s="18"/>
      <c r="BE132" s="131"/>
      <c r="BF132" s="131"/>
      <c r="BG132" s="131"/>
      <c r="BH132" s="131"/>
      <c r="BI132" s="131"/>
      <c r="BJ132" s="18"/>
      <c r="BK132" s="131"/>
      <c r="BL132" s="18"/>
      <c r="BM132" s="18"/>
    </row>
    <row r="133" spans="1:65" s="1" customFormat="1" ht="37.5" customHeight="1">
      <c r="B133" s="126"/>
      <c r="C133" s="152">
        <v>11</v>
      </c>
      <c r="D133" s="152" t="s">
        <v>120</v>
      </c>
      <c r="E133" s="153" t="s">
        <v>190</v>
      </c>
      <c r="F133" s="236" t="s">
        <v>189</v>
      </c>
      <c r="G133" s="236"/>
      <c r="H133" s="236"/>
      <c r="I133" s="236"/>
      <c r="J133" s="154" t="s">
        <v>121</v>
      </c>
      <c r="K133" s="155">
        <v>46</v>
      </c>
      <c r="L133" s="237"/>
      <c r="M133" s="237"/>
      <c r="N133" s="237">
        <f>ROUND(L133*K133,2)</f>
        <v>0</v>
      </c>
      <c r="O133" s="237"/>
      <c r="P133" s="237"/>
      <c r="Q133" s="237"/>
      <c r="R133" s="127"/>
      <c r="T133" s="136"/>
      <c r="U133" s="37"/>
      <c r="V133" s="129"/>
      <c r="W133" s="129"/>
      <c r="X133" s="129"/>
      <c r="Y133" s="129"/>
      <c r="Z133" s="129"/>
      <c r="AA133" s="130"/>
      <c r="AR133" s="18"/>
      <c r="AT133" s="18"/>
      <c r="AU133" s="18"/>
      <c r="AY133" s="18"/>
      <c r="BE133" s="131"/>
      <c r="BF133" s="131"/>
      <c r="BG133" s="131"/>
      <c r="BH133" s="131"/>
      <c r="BI133" s="131"/>
      <c r="BJ133" s="18"/>
      <c r="BK133" s="131"/>
      <c r="BL133" s="18"/>
      <c r="BM133" s="18"/>
    </row>
    <row r="134" spans="1:65" s="9" customFormat="1" ht="29.85" customHeight="1">
      <c r="B134" s="116"/>
      <c r="C134" s="156"/>
      <c r="D134" s="157" t="s">
        <v>100</v>
      </c>
      <c r="E134" s="157"/>
      <c r="F134" s="157"/>
      <c r="G134" s="157"/>
      <c r="H134" s="157"/>
      <c r="I134" s="157"/>
      <c r="J134" s="157"/>
      <c r="K134" s="157"/>
      <c r="L134" s="157"/>
      <c r="M134" s="157"/>
      <c r="N134" s="232">
        <f>SUM(N135:Q140)</f>
        <v>0</v>
      </c>
      <c r="O134" s="232"/>
      <c r="P134" s="232"/>
      <c r="Q134" s="232"/>
      <c r="R134" s="118"/>
      <c r="T134" s="119"/>
      <c r="W134" s="120">
        <f>SUM(W136:W140)</f>
        <v>8.1685400000000001</v>
      </c>
      <c r="Y134" s="120">
        <f>SUM(Y136:Y140)</f>
        <v>2.0756000000000001</v>
      </c>
      <c r="AA134" s="121">
        <f>SUM(AA136:AA140)</f>
        <v>0</v>
      </c>
      <c r="AR134" s="122" t="s">
        <v>76</v>
      </c>
      <c r="AT134" s="123" t="s">
        <v>69</v>
      </c>
      <c r="AU134" s="123" t="s">
        <v>76</v>
      </c>
      <c r="AY134" s="122" t="s">
        <v>119</v>
      </c>
      <c r="BK134" s="124">
        <f>SUM(BK136:BK140)</f>
        <v>0</v>
      </c>
    </row>
    <row r="135" spans="1:65" s="9" customFormat="1" ht="45.75" customHeight="1">
      <c r="B135" s="116"/>
      <c r="C135" s="152">
        <v>12</v>
      </c>
      <c r="D135" s="152" t="s">
        <v>120</v>
      </c>
      <c r="E135" s="153" t="s">
        <v>179</v>
      </c>
      <c r="F135" s="236" t="s">
        <v>180</v>
      </c>
      <c r="G135" s="236"/>
      <c r="H135" s="236"/>
      <c r="I135" s="236"/>
      <c r="J135" s="154" t="s">
        <v>121</v>
      </c>
      <c r="K135" s="155">
        <v>40</v>
      </c>
      <c r="L135" s="237"/>
      <c r="M135" s="237"/>
      <c r="N135" s="237">
        <f>ROUND(L135*K135,2)</f>
        <v>0</v>
      </c>
      <c r="O135" s="237"/>
      <c r="P135" s="237"/>
      <c r="Q135" s="237"/>
      <c r="R135" s="118"/>
      <c r="T135" s="119"/>
      <c r="W135" s="120"/>
      <c r="Y135" s="120"/>
      <c r="AA135" s="121"/>
      <c r="AR135" s="122"/>
      <c r="AT135" s="123"/>
      <c r="AU135" s="123"/>
      <c r="AY135" s="122"/>
      <c r="BK135" s="124"/>
    </row>
    <row r="136" spans="1:65" s="1" customFormat="1" ht="38.25" customHeight="1">
      <c r="B136" s="126"/>
      <c r="C136" s="152">
        <v>13</v>
      </c>
      <c r="D136" s="152" t="s">
        <v>120</v>
      </c>
      <c r="E136" s="153" t="s">
        <v>152</v>
      </c>
      <c r="F136" s="236" t="s">
        <v>177</v>
      </c>
      <c r="G136" s="236"/>
      <c r="H136" s="236"/>
      <c r="I136" s="236"/>
      <c r="J136" s="154" t="s">
        <v>150</v>
      </c>
      <c r="K136" s="155">
        <v>10</v>
      </c>
      <c r="L136" s="237"/>
      <c r="M136" s="237"/>
      <c r="N136" s="237">
        <f>ROUND(L136*K136,2)</f>
        <v>0</v>
      </c>
      <c r="O136" s="237"/>
      <c r="P136" s="237"/>
      <c r="Q136" s="237"/>
      <c r="R136" s="127"/>
      <c r="T136" s="128" t="s">
        <v>5</v>
      </c>
      <c r="U136" s="37" t="s">
        <v>37</v>
      </c>
      <c r="V136" s="129">
        <v>0.20399999999999999</v>
      </c>
      <c r="W136" s="129">
        <f>V136*K136</f>
        <v>2.04</v>
      </c>
      <c r="X136" s="129">
        <v>0.12656000000000001</v>
      </c>
      <c r="Y136" s="129">
        <f>X136*K136</f>
        <v>1.2656000000000001</v>
      </c>
      <c r="Z136" s="129">
        <v>0</v>
      </c>
      <c r="AA136" s="130">
        <f>Z136*K136</f>
        <v>0</v>
      </c>
      <c r="AR136" s="18" t="s">
        <v>122</v>
      </c>
      <c r="AT136" s="18" t="s">
        <v>120</v>
      </c>
      <c r="AU136" s="18" t="s">
        <v>123</v>
      </c>
      <c r="AY136" s="18" t="s">
        <v>119</v>
      </c>
      <c r="BE136" s="131">
        <f>IF(U136="základná",N136,0)</f>
        <v>0</v>
      </c>
      <c r="BF136" s="131">
        <f>IF(U136="znížená",N136,0)</f>
        <v>0</v>
      </c>
      <c r="BG136" s="131">
        <f>IF(U136="zákl. prenesená",N136,0)</f>
        <v>0</v>
      </c>
      <c r="BH136" s="131">
        <f>IF(U136="zníž. prenesená",N136,0)</f>
        <v>0</v>
      </c>
      <c r="BI136" s="131">
        <f>IF(U136="nulová",N136,0)</f>
        <v>0</v>
      </c>
      <c r="BJ136" s="18" t="s">
        <v>123</v>
      </c>
      <c r="BK136" s="131">
        <f>ROUND(L136*K136,2)</f>
        <v>0</v>
      </c>
      <c r="BL136" s="18" t="s">
        <v>122</v>
      </c>
      <c r="BM136" s="18" t="s">
        <v>153</v>
      </c>
    </row>
    <row r="137" spans="1:65" s="1" customFormat="1" ht="25.5" customHeight="1">
      <c r="B137" s="126"/>
      <c r="C137" s="158">
        <v>14</v>
      </c>
      <c r="D137" s="158" t="s">
        <v>146</v>
      </c>
      <c r="E137" s="159" t="s">
        <v>154</v>
      </c>
      <c r="F137" s="238" t="s">
        <v>178</v>
      </c>
      <c r="G137" s="238"/>
      <c r="H137" s="238"/>
      <c r="I137" s="238"/>
      <c r="J137" s="160" t="s">
        <v>151</v>
      </c>
      <c r="K137" s="161">
        <v>10</v>
      </c>
      <c r="L137" s="239"/>
      <c r="M137" s="239"/>
      <c r="N137" s="239">
        <f>ROUND(L137*K137,2)</f>
        <v>0</v>
      </c>
      <c r="O137" s="237"/>
      <c r="P137" s="237"/>
      <c r="Q137" s="237"/>
      <c r="R137" s="127"/>
      <c r="T137" s="128" t="s">
        <v>5</v>
      </c>
      <c r="U137" s="37" t="s">
        <v>37</v>
      </c>
      <c r="V137" s="129">
        <v>0</v>
      </c>
      <c r="W137" s="129">
        <f>V137*K137</f>
        <v>0</v>
      </c>
      <c r="X137" s="129">
        <v>8.1000000000000003E-2</v>
      </c>
      <c r="Y137" s="129">
        <f>X137*K137</f>
        <v>0.81</v>
      </c>
      <c r="Z137" s="129">
        <v>0</v>
      </c>
      <c r="AA137" s="130">
        <f>Z137*K137</f>
        <v>0</v>
      </c>
      <c r="AR137" s="18" t="s">
        <v>134</v>
      </c>
      <c r="AT137" s="18" t="s">
        <v>146</v>
      </c>
      <c r="AU137" s="18" t="s">
        <v>123</v>
      </c>
      <c r="AY137" s="18" t="s">
        <v>119</v>
      </c>
      <c r="BE137" s="131">
        <f>IF(U137="základná",N137,0)</f>
        <v>0</v>
      </c>
      <c r="BF137" s="131">
        <f>IF(U137="znížená",N137,0)</f>
        <v>0</v>
      </c>
      <c r="BG137" s="131">
        <f>IF(U137="zákl. prenesená",N137,0)</f>
        <v>0</v>
      </c>
      <c r="BH137" s="131">
        <f>IF(U137="zníž. prenesená",N137,0)</f>
        <v>0</v>
      </c>
      <c r="BI137" s="131">
        <f>IF(U137="nulová",N137,0)</f>
        <v>0</v>
      </c>
      <c r="BJ137" s="18" t="s">
        <v>123</v>
      </c>
      <c r="BK137" s="131">
        <f>ROUND(L137*K137,2)</f>
        <v>0</v>
      </c>
      <c r="BL137" s="18" t="s">
        <v>122</v>
      </c>
      <c r="BM137" s="18" t="s">
        <v>155</v>
      </c>
    </row>
    <row r="138" spans="1:65" s="1" customFormat="1" ht="25.5" customHeight="1">
      <c r="B138" s="126"/>
      <c r="C138" s="152">
        <v>15</v>
      </c>
      <c r="D138" s="152" t="s">
        <v>120</v>
      </c>
      <c r="E138" s="153" t="s">
        <v>156</v>
      </c>
      <c r="F138" s="236" t="s">
        <v>157</v>
      </c>
      <c r="G138" s="236"/>
      <c r="H138" s="236"/>
      <c r="I138" s="236"/>
      <c r="J138" s="154" t="s">
        <v>129</v>
      </c>
      <c r="K138" s="155">
        <f>2.2*K122</f>
        <v>9.7900000000000009</v>
      </c>
      <c r="L138" s="237"/>
      <c r="M138" s="237"/>
      <c r="N138" s="237">
        <f t="shared" ref="N138:N140" si="21">ROUND(L138*K138,2)</f>
        <v>0</v>
      </c>
      <c r="O138" s="237"/>
      <c r="P138" s="237"/>
      <c r="Q138" s="237"/>
      <c r="R138" s="127"/>
      <c r="T138" s="128" t="s">
        <v>5</v>
      </c>
      <c r="U138" s="37" t="s">
        <v>37</v>
      </c>
      <c r="V138" s="129">
        <v>0.59799999999999998</v>
      </c>
      <c r="W138" s="129">
        <f t="shared" ref="W138:W140" si="22">V138*K138</f>
        <v>5.8544200000000002</v>
      </c>
      <c r="X138" s="129">
        <v>0</v>
      </c>
      <c r="Y138" s="129">
        <f t="shared" ref="Y138:Y140" si="23">X138*K138</f>
        <v>0</v>
      </c>
      <c r="Z138" s="129">
        <v>0</v>
      </c>
      <c r="AA138" s="130">
        <f t="shared" ref="AA138:AA140" si="24">Z138*K138</f>
        <v>0</v>
      </c>
      <c r="AR138" s="18" t="s">
        <v>122</v>
      </c>
      <c r="AT138" s="18" t="s">
        <v>120</v>
      </c>
      <c r="AU138" s="18" t="s">
        <v>123</v>
      </c>
      <c r="AY138" s="18" t="s">
        <v>119</v>
      </c>
      <c r="BE138" s="131">
        <f t="shared" ref="BE138:BE140" si="25">IF(U138="základná",N138,0)</f>
        <v>0</v>
      </c>
      <c r="BF138" s="131">
        <f t="shared" ref="BF138:BF140" si="26">IF(U138="znížená",N138,0)</f>
        <v>0</v>
      </c>
      <c r="BG138" s="131">
        <f t="shared" ref="BG138:BG140" si="27">IF(U138="zákl. prenesená",N138,0)</f>
        <v>0</v>
      </c>
      <c r="BH138" s="131">
        <f t="shared" ref="BH138:BH140" si="28">IF(U138="zníž. prenesená",N138,0)</f>
        <v>0</v>
      </c>
      <c r="BI138" s="131">
        <f t="shared" ref="BI138:BI140" si="29">IF(U138="nulová",N138,0)</f>
        <v>0</v>
      </c>
      <c r="BJ138" s="18" t="s">
        <v>123</v>
      </c>
      <c r="BK138" s="131">
        <f t="shared" ref="BK138:BK140" si="30">ROUND(L138*K138,2)</f>
        <v>0</v>
      </c>
      <c r="BL138" s="18" t="s">
        <v>122</v>
      </c>
      <c r="BM138" s="18" t="s">
        <v>158</v>
      </c>
    </row>
    <row r="139" spans="1:65" s="1" customFormat="1" ht="38.25" customHeight="1">
      <c r="B139" s="126"/>
      <c r="C139" s="152">
        <v>16</v>
      </c>
      <c r="D139" s="152" t="s">
        <v>120</v>
      </c>
      <c r="E139" s="153" t="s">
        <v>159</v>
      </c>
      <c r="F139" s="236" t="s">
        <v>192</v>
      </c>
      <c r="G139" s="236"/>
      <c r="H139" s="236"/>
      <c r="I139" s="236"/>
      <c r="J139" s="154" t="s">
        <v>129</v>
      </c>
      <c r="K139" s="155">
        <f>4*K138</f>
        <v>39.160000000000004</v>
      </c>
      <c r="L139" s="237"/>
      <c r="M139" s="237"/>
      <c r="N139" s="237">
        <f t="shared" si="21"/>
        <v>0</v>
      </c>
      <c r="O139" s="237"/>
      <c r="P139" s="237"/>
      <c r="Q139" s="237"/>
      <c r="R139" s="127"/>
      <c r="T139" s="128" t="s">
        <v>5</v>
      </c>
      <c r="U139" s="37" t="s">
        <v>37</v>
      </c>
      <c r="V139" s="129">
        <v>7.0000000000000001E-3</v>
      </c>
      <c r="W139" s="129">
        <f t="shared" si="22"/>
        <v>0.27412000000000003</v>
      </c>
      <c r="X139" s="129">
        <v>0</v>
      </c>
      <c r="Y139" s="129">
        <f t="shared" si="23"/>
        <v>0</v>
      </c>
      <c r="Z139" s="129">
        <v>0</v>
      </c>
      <c r="AA139" s="130">
        <f t="shared" si="24"/>
        <v>0</v>
      </c>
      <c r="AR139" s="18" t="s">
        <v>122</v>
      </c>
      <c r="AT139" s="18" t="s">
        <v>120</v>
      </c>
      <c r="AU139" s="18" t="s">
        <v>123</v>
      </c>
      <c r="AY139" s="18" t="s">
        <v>119</v>
      </c>
      <c r="BE139" s="131">
        <f t="shared" si="25"/>
        <v>0</v>
      </c>
      <c r="BF139" s="131">
        <f t="shared" si="26"/>
        <v>0</v>
      </c>
      <c r="BG139" s="131">
        <f t="shared" si="27"/>
        <v>0</v>
      </c>
      <c r="BH139" s="131">
        <f t="shared" si="28"/>
        <v>0</v>
      </c>
      <c r="BI139" s="131">
        <f t="shared" si="29"/>
        <v>0</v>
      </c>
      <c r="BJ139" s="18" t="s">
        <v>123</v>
      </c>
      <c r="BK139" s="131">
        <f t="shared" si="30"/>
        <v>0</v>
      </c>
      <c r="BL139" s="18" t="s">
        <v>122</v>
      </c>
      <c r="BM139" s="18" t="s">
        <v>160</v>
      </c>
    </row>
    <row r="140" spans="1:65" s="1" customFormat="1" ht="25.5" customHeight="1">
      <c r="B140" s="126"/>
      <c r="C140" s="152">
        <v>17</v>
      </c>
      <c r="D140" s="152" t="s">
        <v>120</v>
      </c>
      <c r="E140" s="153" t="s">
        <v>161</v>
      </c>
      <c r="F140" s="236" t="s">
        <v>162</v>
      </c>
      <c r="G140" s="236"/>
      <c r="H140" s="236"/>
      <c r="I140" s="236"/>
      <c r="J140" s="154" t="s">
        <v>129</v>
      </c>
      <c r="K140" s="155">
        <f>K138</f>
        <v>9.7900000000000009</v>
      </c>
      <c r="L140" s="237"/>
      <c r="M140" s="237"/>
      <c r="N140" s="237">
        <f t="shared" si="21"/>
        <v>0</v>
      </c>
      <c r="O140" s="237"/>
      <c r="P140" s="237"/>
      <c r="Q140" s="237"/>
      <c r="R140" s="127"/>
      <c r="T140" s="128" t="s">
        <v>5</v>
      </c>
      <c r="U140" s="37" t="s">
        <v>37</v>
      </c>
      <c r="V140" s="129">
        <v>0</v>
      </c>
      <c r="W140" s="129">
        <f t="shared" si="22"/>
        <v>0</v>
      </c>
      <c r="X140" s="129">
        <v>0</v>
      </c>
      <c r="Y140" s="129">
        <f t="shared" si="23"/>
        <v>0</v>
      </c>
      <c r="Z140" s="129">
        <v>0</v>
      </c>
      <c r="AA140" s="130">
        <f t="shared" si="24"/>
        <v>0</v>
      </c>
      <c r="AR140" s="18" t="s">
        <v>122</v>
      </c>
      <c r="AT140" s="18" t="s">
        <v>120</v>
      </c>
      <c r="AU140" s="18" t="s">
        <v>123</v>
      </c>
      <c r="AY140" s="18" t="s">
        <v>119</v>
      </c>
      <c r="BE140" s="131">
        <f t="shared" si="25"/>
        <v>0</v>
      </c>
      <c r="BF140" s="131">
        <f t="shared" si="26"/>
        <v>0</v>
      </c>
      <c r="BG140" s="131">
        <f t="shared" si="27"/>
        <v>0</v>
      </c>
      <c r="BH140" s="131">
        <f t="shared" si="28"/>
        <v>0</v>
      </c>
      <c r="BI140" s="131">
        <f t="shared" si="29"/>
        <v>0</v>
      </c>
      <c r="BJ140" s="18" t="s">
        <v>123</v>
      </c>
      <c r="BK140" s="131">
        <f t="shared" si="30"/>
        <v>0</v>
      </c>
      <c r="BL140" s="18" t="s">
        <v>122</v>
      </c>
      <c r="BM140" s="18" t="s">
        <v>163</v>
      </c>
    </row>
    <row r="141" spans="1:65" s="9" customFormat="1" ht="37.35" customHeight="1">
      <c r="B141" s="116"/>
      <c r="C141" s="156"/>
      <c r="D141" s="162" t="s">
        <v>101</v>
      </c>
      <c r="E141" s="162"/>
      <c r="F141" s="162"/>
      <c r="G141" s="162"/>
      <c r="H141" s="162"/>
      <c r="I141" s="162"/>
      <c r="J141" s="162"/>
      <c r="K141" s="162"/>
      <c r="L141" s="162"/>
      <c r="M141" s="162"/>
      <c r="N141" s="234">
        <f>BK141</f>
        <v>0</v>
      </c>
      <c r="O141" s="235"/>
      <c r="P141" s="235"/>
      <c r="Q141" s="235"/>
      <c r="R141" s="118"/>
      <c r="T141" s="119"/>
      <c r="W141" s="120">
        <f>W142+W144+W146</f>
        <v>0</v>
      </c>
      <c r="Y141" s="120">
        <f>Y142+Y144+Y146</f>
        <v>0</v>
      </c>
      <c r="AA141" s="121">
        <f>AA142+AA144+AA146</f>
        <v>0</v>
      </c>
      <c r="AR141" s="122" t="s">
        <v>130</v>
      </c>
      <c r="AT141" s="123" t="s">
        <v>69</v>
      </c>
      <c r="AU141" s="123" t="s">
        <v>70</v>
      </c>
      <c r="AY141" s="122" t="s">
        <v>119</v>
      </c>
      <c r="BK141" s="124">
        <f>BK142+BK144+BK146</f>
        <v>0</v>
      </c>
    </row>
    <row r="142" spans="1:65" s="9" customFormat="1" ht="19.899999999999999" customHeight="1">
      <c r="B142" s="116"/>
      <c r="C142" s="156"/>
      <c r="D142" s="157" t="s">
        <v>102</v>
      </c>
      <c r="E142" s="157"/>
      <c r="F142" s="157"/>
      <c r="G142" s="157"/>
      <c r="H142" s="157"/>
      <c r="I142" s="157"/>
      <c r="J142" s="157"/>
      <c r="K142" s="157"/>
      <c r="L142" s="157"/>
      <c r="M142" s="157"/>
      <c r="N142" s="240">
        <f>BK142</f>
        <v>0</v>
      </c>
      <c r="O142" s="241"/>
      <c r="P142" s="241"/>
      <c r="Q142" s="241"/>
      <c r="R142" s="118"/>
      <c r="T142" s="119"/>
      <c r="W142" s="120">
        <f>SUM(W143:W143)</f>
        <v>0</v>
      </c>
      <c r="Y142" s="120">
        <f>SUM(Y143:Y143)</f>
        <v>0</v>
      </c>
      <c r="AA142" s="121">
        <f>SUM(AA143:AA143)</f>
        <v>0</v>
      </c>
      <c r="AR142" s="122" t="s">
        <v>130</v>
      </c>
      <c r="AT142" s="123" t="s">
        <v>69</v>
      </c>
      <c r="AU142" s="123" t="s">
        <v>76</v>
      </c>
      <c r="AY142" s="122" t="s">
        <v>119</v>
      </c>
      <c r="BK142" s="124">
        <f>SUM(BK143:BK143)</f>
        <v>0</v>
      </c>
    </row>
    <row r="143" spans="1:65" s="1" customFormat="1" ht="51" customHeight="1">
      <c r="B143" s="126"/>
      <c r="C143" s="152">
        <v>18</v>
      </c>
      <c r="D143" s="152" t="s">
        <v>120</v>
      </c>
      <c r="E143" s="153" t="s">
        <v>164</v>
      </c>
      <c r="F143" s="236" t="s">
        <v>165</v>
      </c>
      <c r="G143" s="236"/>
      <c r="H143" s="236"/>
      <c r="I143" s="236"/>
      <c r="J143" s="154" t="s">
        <v>166</v>
      </c>
      <c r="K143" s="155">
        <v>1</v>
      </c>
      <c r="L143" s="237"/>
      <c r="M143" s="237"/>
      <c r="N143" s="237">
        <f>ROUND(L143*K143,2)</f>
        <v>0</v>
      </c>
      <c r="O143" s="237"/>
      <c r="P143" s="237"/>
      <c r="Q143" s="237"/>
      <c r="R143" s="127"/>
      <c r="T143" s="128" t="s">
        <v>5</v>
      </c>
      <c r="U143" s="37" t="s">
        <v>37</v>
      </c>
      <c r="V143" s="129">
        <v>0</v>
      </c>
      <c r="W143" s="129">
        <f>V143*K143</f>
        <v>0</v>
      </c>
      <c r="X143" s="129">
        <v>0</v>
      </c>
      <c r="Y143" s="129">
        <f>X143*K143</f>
        <v>0</v>
      </c>
      <c r="Z143" s="129">
        <v>0</v>
      </c>
      <c r="AA143" s="130">
        <f>Z143*K143</f>
        <v>0</v>
      </c>
      <c r="AR143" s="18" t="s">
        <v>167</v>
      </c>
      <c r="AT143" s="18" t="s">
        <v>120</v>
      </c>
      <c r="AU143" s="18" t="s">
        <v>123</v>
      </c>
      <c r="AY143" s="18" t="s">
        <v>119</v>
      </c>
      <c r="BE143" s="131">
        <f>IF(U143="základná",N143,0)</f>
        <v>0</v>
      </c>
      <c r="BF143" s="131">
        <f>IF(U143="znížená",N143,0)</f>
        <v>0</v>
      </c>
      <c r="BG143" s="131">
        <f>IF(U143="zákl. prenesená",N143,0)</f>
        <v>0</v>
      </c>
      <c r="BH143" s="131">
        <f>IF(U143="zníž. prenesená",N143,0)</f>
        <v>0</v>
      </c>
      <c r="BI143" s="131">
        <f>IF(U143="nulová",N143,0)</f>
        <v>0</v>
      </c>
      <c r="BJ143" s="18" t="s">
        <v>123</v>
      </c>
      <c r="BK143" s="131">
        <f>ROUND(L143*K143,2)</f>
        <v>0</v>
      </c>
      <c r="BL143" s="18" t="s">
        <v>167</v>
      </c>
      <c r="BM143" s="18" t="s">
        <v>168</v>
      </c>
    </row>
    <row r="144" spans="1:65" s="9" customFormat="1" ht="29.85" customHeight="1">
      <c r="B144" s="116"/>
      <c r="C144" s="156"/>
      <c r="D144" s="157" t="s">
        <v>103</v>
      </c>
      <c r="E144" s="157"/>
      <c r="F144" s="157"/>
      <c r="G144" s="157"/>
      <c r="H144" s="157"/>
      <c r="I144" s="157"/>
      <c r="J144" s="157"/>
      <c r="K144" s="157"/>
      <c r="L144" s="157"/>
      <c r="M144" s="157"/>
      <c r="N144" s="232">
        <f>BK144</f>
        <v>0</v>
      </c>
      <c r="O144" s="233"/>
      <c r="P144" s="233"/>
      <c r="Q144" s="233"/>
      <c r="R144" s="118"/>
      <c r="T144" s="119"/>
      <c r="W144" s="120">
        <f>W145</f>
        <v>0</v>
      </c>
      <c r="Y144" s="120">
        <f>Y145</f>
        <v>0</v>
      </c>
      <c r="AA144" s="121">
        <f>AA145</f>
        <v>0</v>
      </c>
      <c r="AR144" s="122" t="s">
        <v>130</v>
      </c>
      <c r="AT144" s="123" t="s">
        <v>69</v>
      </c>
      <c r="AU144" s="123" t="s">
        <v>76</v>
      </c>
      <c r="AY144" s="122" t="s">
        <v>119</v>
      </c>
      <c r="BK144" s="124">
        <f>BK145</f>
        <v>0</v>
      </c>
    </row>
    <row r="145" spans="2:65" s="1" customFormat="1" ht="25.5" customHeight="1">
      <c r="B145" s="126"/>
      <c r="C145" s="152">
        <v>19</v>
      </c>
      <c r="D145" s="152" t="s">
        <v>120</v>
      </c>
      <c r="E145" s="153" t="s">
        <v>169</v>
      </c>
      <c r="F145" s="236" t="s">
        <v>170</v>
      </c>
      <c r="G145" s="236"/>
      <c r="H145" s="236"/>
      <c r="I145" s="236"/>
      <c r="J145" s="154" t="s">
        <v>166</v>
      </c>
      <c r="K145" s="155">
        <v>1</v>
      </c>
      <c r="L145" s="237"/>
      <c r="M145" s="237"/>
      <c r="N145" s="237">
        <f>ROUND(L145*K145,2)</f>
        <v>0</v>
      </c>
      <c r="O145" s="237"/>
      <c r="P145" s="237"/>
      <c r="Q145" s="237"/>
      <c r="R145" s="127"/>
      <c r="T145" s="128" t="s">
        <v>5</v>
      </c>
      <c r="U145" s="37" t="s">
        <v>37</v>
      </c>
      <c r="V145" s="129">
        <v>0</v>
      </c>
      <c r="W145" s="129">
        <f>V145*K145</f>
        <v>0</v>
      </c>
      <c r="X145" s="129">
        <v>0</v>
      </c>
      <c r="Y145" s="129">
        <f>X145*K145</f>
        <v>0</v>
      </c>
      <c r="Z145" s="129">
        <v>0</v>
      </c>
      <c r="AA145" s="130">
        <f>Z145*K145</f>
        <v>0</v>
      </c>
      <c r="AR145" s="18" t="s">
        <v>167</v>
      </c>
      <c r="AT145" s="18" t="s">
        <v>120</v>
      </c>
      <c r="AU145" s="18" t="s">
        <v>123</v>
      </c>
      <c r="AY145" s="18" t="s">
        <v>119</v>
      </c>
      <c r="BE145" s="131">
        <f>IF(U145="základná",N145,0)</f>
        <v>0</v>
      </c>
      <c r="BF145" s="131">
        <f>IF(U145="znížená",N145,0)</f>
        <v>0</v>
      </c>
      <c r="BG145" s="131">
        <f>IF(U145="zákl. prenesená",N145,0)</f>
        <v>0</v>
      </c>
      <c r="BH145" s="131">
        <f>IF(U145="zníž. prenesená",N145,0)</f>
        <v>0</v>
      </c>
      <c r="BI145" s="131">
        <f>IF(U145="nulová",N145,0)</f>
        <v>0</v>
      </c>
      <c r="BJ145" s="18" t="s">
        <v>123</v>
      </c>
      <c r="BK145" s="131">
        <f>ROUND(L145*K145,2)</f>
        <v>0</v>
      </c>
      <c r="BL145" s="18" t="s">
        <v>167</v>
      </c>
      <c r="BM145" s="18" t="s">
        <v>171</v>
      </c>
    </row>
    <row r="146" spans="2:65" s="9" customFormat="1" ht="29.85" customHeight="1">
      <c r="B146" s="116"/>
      <c r="C146" s="156"/>
      <c r="D146" s="157" t="s">
        <v>104</v>
      </c>
      <c r="E146" s="157"/>
      <c r="F146" s="157"/>
      <c r="G146" s="157"/>
      <c r="H146" s="157"/>
      <c r="I146" s="157"/>
      <c r="J146" s="157"/>
      <c r="K146" s="157"/>
      <c r="L146" s="157"/>
      <c r="M146" s="157"/>
      <c r="N146" s="232">
        <f>BK146</f>
        <v>0</v>
      </c>
      <c r="O146" s="233"/>
      <c r="P146" s="233"/>
      <c r="Q146" s="233"/>
      <c r="R146" s="118"/>
      <c r="T146" s="119"/>
      <c r="W146" s="120">
        <f>SUM(W147:W147)</f>
        <v>0</v>
      </c>
      <c r="Y146" s="120">
        <f>SUM(Y147:Y147)</f>
        <v>0</v>
      </c>
      <c r="AA146" s="121">
        <f>SUM(AA147:AA147)</f>
        <v>0</v>
      </c>
      <c r="AR146" s="122" t="s">
        <v>130</v>
      </c>
      <c r="AT146" s="123" t="s">
        <v>69</v>
      </c>
      <c r="AU146" s="123" t="s">
        <v>76</v>
      </c>
      <c r="AY146" s="122" t="s">
        <v>119</v>
      </c>
      <c r="BK146" s="124">
        <f>SUM(BK147:BK147)</f>
        <v>0</v>
      </c>
    </row>
    <row r="147" spans="2:65" s="1" customFormat="1" ht="25.5" customHeight="1">
      <c r="B147" s="126"/>
      <c r="C147" s="152">
        <v>20</v>
      </c>
      <c r="D147" s="152" t="s">
        <v>120</v>
      </c>
      <c r="E147" s="153" t="s">
        <v>172</v>
      </c>
      <c r="F147" s="236" t="s">
        <v>173</v>
      </c>
      <c r="G147" s="236"/>
      <c r="H147" s="236"/>
      <c r="I147" s="236"/>
      <c r="J147" s="154" t="s">
        <v>166</v>
      </c>
      <c r="K147" s="155">
        <v>1</v>
      </c>
      <c r="L147" s="237"/>
      <c r="M147" s="237"/>
      <c r="N147" s="237">
        <f>ROUND(L147*K147,2)</f>
        <v>0</v>
      </c>
      <c r="O147" s="237"/>
      <c r="P147" s="237"/>
      <c r="Q147" s="237"/>
      <c r="R147" s="127"/>
      <c r="T147" s="128" t="s">
        <v>5</v>
      </c>
      <c r="U147" s="37" t="s">
        <v>37</v>
      </c>
      <c r="V147" s="129">
        <v>0</v>
      </c>
      <c r="W147" s="129">
        <f>V147*K147</f>
        <v>0</v>
      </c>
      <c r="X147" s="129">
        <v>0</v>
      </c>
      <c r="Y147" s="129">
        <f>X147*K147</f>
        <v>0</v>
      </c>
      <c r="Z147" s="129">
        <v>0</v>
      </c>
      <c r="AA147" s="130">
        <f>Z147*K147</f>
        <v>0</v>
      </c>
      <c r="AR147" s="18" t="s">
        <v>167</v>
      </c>
      <c r="AT147" s="18" t="s">
        <v>120</v>
      </c>
      <c r="AU147" s="18" t="s">
        <v>123</v>
      </c>
      <c r="AY147" s="18" t="s">
        <v>119</v>
      </c>
      <c r="BE147" s="131">
        <f>IF(U147="základná",N147,0)</f>
        <v>0</v>
      </c>
      <c r="BF147" s="131">
        <f>IF(U147="znížená",N147,0)</f>
        <v>0</v>
      </c>
      <c r="BG147" s="131">
        <f>IF(U147="zákl. prenesená",N147,0)</f>
        <v>0</v>
      </c>
      <c r="BH147" s="131">
        <f>IF(U147="zníž. prenesená",N147,0)</f>
        <v>0</v>
      </c>
      <c r="BI147" s="131">
        <f>IF(U147="nulová",N147,0)</f>
        <v>0</v>
      </c>
      <c r="BJ147" s="18" t="s">
        <v>123</v>
      </c>
      <c r="BK147" s="131">
        <f>ROUND(L147*K147,2)</f>
        <v>0</v>
      </c>
      <c r="BL147" s="18" t="s">
        <v>167</v>
      </c>
      <c r="BM147" s="18" t="s">
        <v>174</v>
      </c>
    </row>
    <row r="148" spans="2:65" s="1" customFormat="1" ht="6.95" customHeight="1">
      <c r="B148" s="52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4"/>
    </row>
  </sheetData>
  <mergeCells count="129">
    <mergeCell ref="F135:I135"/>
    <mergeCell ref="L135:M135"/>
    <mergeCell ref="N135:Q135"/>
    <mergeCell ref="N91:Q91"/>
    <mergeCell ref="N129:Q129"/>
    <mergeCell ref="F130:I130"/>
    <mergeCell ref="L130:M130"/>
    <mergeCell ref="N130:Q130"/>
    <mergeCell ref="C2:Q2"/>
    <mergeCell ref="C4:Q4"/>
    <mergeCell ref="F6:P6"/>
    <mergeCell ref="F7:P7"/>
    <mergeCell ref="O9:P9"/>
    <mergeCell ref="O11:P11"/>
    <mergeCell ref="O12:P12"/>
    <mergeCell ref="O14:P14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N89:Q89"/>
    <mergeCell ref="N90:Q90"/>
    <mergeCell ref="N92:Q92"/>
    <mergeCell ref="N93:Q93"/>
    <mergeCell ref="N94:Q94"/>
    <mergeCell ref="N95:Q95"/>
    <mergeCell ref="N96:Q96"/>
    <mergeCell ref="N97:Q97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F121:I121"/>
    <mergeCell ref="L121:M121"/>
    <mergeCell ref="N121:Q121"/>
    <mergeCell ref="F122:I122"/>
    <mergeCell ref="L122:M122"/>
    <mergeCell ref="N122:Q122"/>
    <mergeCell ref="N99:Q99"/>
    <mergeCell ref="L101:Q101"/>
    <mergeCell ref="C107:Q107"/>
    <mergeCell ref="F109:P109"/>
    <mergeCell ref="F110:P110"/>
    <mergeCell ref="M112:P112"/>
    <mergeCell ref="M114:Q114"/>
    <mergeCell ref="M115:Q115"/>
    <mergeCell ref="F117:I117"/>
    <mergeCell ref="L117:M117"/>
    <mergeCell ref="N117:Q117"/>
    <mergeCell ref="F123:I123"/>
    <mergeCell ref="L123:M123"/>
    <mergeCell ref="N123:Q123"/>
    <mergeCell ref="F124:I124"/>
    <mergeCell ref="L124:M124"/>
    <mergeCell ref="N124:Q124"/>
    <mergeCell ref="F125:I125"/>
    <mergeCell ref="L125:M125"/>
    <mergeCell ref="N125:Q125"/>
    <mergeCell ref="L132:M132"/>
    <mergeCell ref="N132:Q132"/>
    <mergeCell ref="F133:I133"/>
    <mergeCell ref="L133:M133"/>
    <mergeCell ref="N133:Q133"/>
    <mergeCell ref="F128:I128"/>
    <mergeCell ref="L128:M128"/>
    <mergeCell ref="N128:Q128"/>
    <mergeCell ref="F126:I126"/>
    <mergeCell ref="L126:M126"/>
    <mergeCell ref="N126:Q126"/>
    <mergeCell ref="F127:I127"/>
    <mergeCell ref="L127:M127"/>
    <mergeCell ref="N127:Q127"/>
    <mergeCell ref="N142:Q142"/>
    <mergeCell ref="N144:Q144"/>
    <mergeCell ref="F147:I147"/>
    <mergeCell ref="L147:M147"/>
    <mergeCell ref="N147:Q147"/>
    <mergeCell ref="F145:I145"/>
    <mergeCell ref="L145:M145"/>
    <mergeCell ref="N145:Q145"/>
    <mergeCell ref="N146:Q146"/>
    <mergeCell ref="F143:I143"/>
    <mergeCell ref="L143:M143"/>
    <mergeCell ref="N143:Q143"/>
    <mergeCell ref="H1:K1"/>
    <mergeCell ref="S2:AC2"/>
    <mergeCell ref="N118:Q118"/>
    <mergeCell ref="N119:Q119"/>
    <mergeCell ref="N120:Q120"/>
    <mergeCell ref="N131:Q131"/>
    <mergeCell ref="N134:Q134"/>
    <mergeCell ref="N141:Q141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37:I137"/>
    <mergeCell ref="L137:M137"/>
    <mergeCell ref="N137:Q137"/>
    <mergeCell ref="F136:I136"/>
    <mergeCell ref="L136:M136"/>
    <mergeCell ref="N136:Q136"/>
    <mergeCell ref="F132:I132"/>
  </mergeCells>
  <hyperlinks>
    <hyperlink ref="F1:G1" location="C2" display="1) Krycí list rozpočtu" xr:uid="{00000000-0004-0000-0100-000000000000}"/>
    <hyperlink ref="H1:K1" location="C86" display="2) Rekapitulácia rozpočtu" xr:uid="{00000000-0004-0000-0100-000001000000}"/>
    <hyperlink ref="L1" location="C117" display="3) Rozpočet" xr:uid="{00000000-0004-0000-0100-000002000000}"/>
    <hyperlink ref="S1:T1" location="'Rekapitulácia stavby'!C2" display="Rekapitulácia stavby" xr:uid="{00000000-0004-0000-0100-000003000000}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6B514-1A41-4181-90E0-C9B8F29F97EA}">
  <sheetPr>
    <pageSetUpPr fitToPage="1"/>
  </sheetPr>
  <dimension ref="A1:BN148"/>
  <sheetViews>
    <sheetView showGridLines="0" zoomScaleNormal="100" workbookViewId="0">
      <pane ySplit="1" topLeftCell="A132" activePane="bottomLeft" state="frozen"/>
      <selection pane="bottomLeft" activeCell="L121" sqref="L121:M148"/>
    </sheetView>
  </sheetViews>
  <sheetFormatPr defaultRowHeight="13.5"/>
  <cols>
    <col min="1" max="1" width="8.33203125" style="138" customWidth="1"/>
    <col min="2" max="2" width="1.6640625" style="138" customWidth="1"/>
    <col min="3" max="3" width="4.1640625" style="138" customWidth="1"/>
    <col min="4" max="4" width="4.33203125" style="138" customWidth="1"/>
    <col min="5" max="5" width="17.1640625" style="138" customWidth="1"/>
    <col min="6" max="7" width="11.1640625" style="138" customWidth="1"/>
    <col min="8" max="8" width="12.5" style="138" customWidth="1"/>
    <col min="9" max="9" width="7" style="138" customWidth="1"/>
    <col min="10" max="10" width="5.1640625" style="138" customWidth="1"/>
    <col min="11" max="11" width="11.5" style="138" customWidth="1"/>
    <col min="12" max="12" width="12" style="138" customWidth="1"/>
    <col min="13" max="14" width="6" style="138" customWidth="1"/>
    <col min="15" max="15" width="2" style="138" customWidth="1"/>
    <col min="16" max="16" width="12.5" style="138" customWidth="1"/>
    <col min="17" max="17" width="4.1640625" style="138" customWidth="1"/>
    <col min="18" max="18" width="1.6640625" style="138" customWidth="1"/>
    <col min="19" max="19" width="8.1640625" style="138" customWidth="1"/>
    <col min="20" max="20" width="29.6640625" style="138" hidden="1" customWidth="1"/>
    <col min="21" max="21" width="16.33203125" style="138" hidden="1" customWidth="1"/>
    <col min="22" max="22" width="12.33203125" style="138" hidden="1" customWidth="1"/>
    <col min="23" max="23" width="16.33203125" style="138" hidden="1" customWidth="1"/>
    <col min="24" max="24" width="12.1640625" style="138" hidden="1" customWidth="1"/>
    <col min="25" max="25" width="15" style="138" hidden="1" customWidth="1"/>
    <col min="26" max="26" width="11" style="138" hidden="1" customWidth="1"/>
    <col min="27" max="27" width="15" style="138" hidden="1" customWidth="1"/>
    <col min="28" max="28" width="16.33203125" style="138" hidden="1" customWidth="1"/>
    <col min="29" max="29" width="11" style="138" customWidth="1"/>
    <col min="30" max="30" width="15" style="138" customWidth="1"/>
    <col min="31" max="31" width="16.33203125" style="138" customWidth="1"/>
    <col min="32" max="16384" width="9.33203125" style="138"/>
  </cols>
  <sheetData>
    <row r="1" spans="1:66" ht="21.75" customHeight="1">
      <c r="A1" s="15"/>
      <c r="B1" s="12"/>
      <c r="C1" s="12"/>
      <c r="D1" s="13" t="s">
        <v>1</v>
      </c>
      <c r="E1" s="12"/>
      <c r="F1" s="14" t="s">
        <v>85</v>
      </c>
      <c r="G1" s="14"/>
      <c r="H1" s="225" t="s">
        <v>86</v>
      </c>
      <c r="I1" s="225"/>
      <c r="J1" s="225"/>
      <c r="K1" s="225"/>
      <c r="L1" s="14" t="s">
        <v>87</v>
      </c>
      <c r="M1" s="12"/>
      <c r="N1" s="12"/>
      <c r="O1" s="13" t="s">
        <v>88</v>
      </c>
      <c r="P1" s="12"/>
      <c r="Q1" s="12"/>
      <c r="R1" s="12"/>
      <c r="S1" s="14" t="s">
        <v>89</v>
      </c>
      <c r="T1" s="14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</row>
    <row r="2" spans="1:66" ht="36.950000000000003" customHeight="1">
      <c r="C2" s="219" t="s">
        <v>7</v>
      </c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S2" s="187" t="s">
        <v>8</v>
      </c>
      <c r="T2" s="188"/>
      <c r="U2" s="188"/>
      <c r="V2" s="188"/>
      <c r="W2" s="188"/>
      <c r="X2" s="188"/>
      <c r="Y2" s="188"/>
      <c r="Z2" s="188"/>
      <c r="AA2" s="188"/>
      <c r="AB2" s="188"/>
      <c r="AC2" s="188"/>
      <c r="AT2" s="18" t="s">
        <v>77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70</v>
      </c>
    </row>
    <row r="4" spans="1:66" ht="36.950000000000003" customHeight="1">
      <c r="B4" s="22"/>
      <c r="C4" s="212" t="s">
        <v>223</v>
      </c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3"/>
      <c r="T4" s="143" t="s">
        <v>12</v>
      </c>
      <c r="AT4" s="18" t="s">
        <v>6</v>
      </c>
    </row>
    <row r="5" spans="1:66" ht="6.95" customHeight="1">
      <c r="B5" s="22"/>
      <c r="R5" s="23"/>
    </row>
    <row r="6" spans="1:66" ht="25.35" customHeight="1">
      <c r="B6" s="22"/>
      <c r="D6" s="147" t="s">
        <v>16</v>
      </c>
      <c r="F6" s="245" t="str">
        <f>'Rekapitulácia stavby'!K6</f>
        <v>Rekonštrukcia jestvujúcich priechodov a retardérov v meste Trebišov</v>
      </c>
      <c r="G6" s="246"/>
      <c r="H6" s="246"/>
      <c r="I6" s="246"/>
      <c r="J6" s="246"/>
      <c r="K6" s="246"/>
      <c r="L6" s="246"/>
      <c r="M6" s="246"/>
      <c r="N6" s="246"/>
      <c r="O6" s="246"/>
      <c r="P6" s="246"/>
      <c r="R6" s="23"/>
    </row>
    <row r="7" spans="1:66" s="146" customFormat="1" ht="32.85" customHeight="1">
      <c r="B7" s="30"/>
      <c r="D7" s="26" t="s">
        <v>90</v>
      </c>
      <c r="F7" s="222" t="s">
        <v>194</v>
      </c>
      <c r="G7" s="244"/>
      <c r="H7" s="244"/>
      <c r="I7" s="244"/>
      <c r="J7" s="244"/>
      <c r="K7" s="244"/>
      <c r="L7" s="244"/>
      <c r="M7" s="244"/>
      <c r="N7" s="244"/>
      <c r="O7" s="244"/>
      <c r="P7" s="244"/>
      <c r="R7" s="31"/>
    </row>
    <row r="8" spans="1:66" s="146" customFormat="1" ht="14.45" customHeight="1">
      <c r="B8" s="30"/>
      <c r="D8" s="147" t="s">
        <v>17</v>
      </c>
      <c r="F8" s="144" t="s">
        <v>5</v>
      </c>
      <c r="M8" s="147" t="s">
        <v>18</v>
      </c>
      <c r="O8" s="144" t="s">
        <v>5</v>
      </c>
      <c r="R8" s="31"/>
    </row>
    <row r="9" spans="1:66" s="146" customFormat="1" ht="14.45" customHeight="1">
      <c r="B9" s="30"/>
      <c r="D9" s="147" t="s">
        <v>20</v>
      </c>
      <c r="F9" s="144" t="s">
        <v>182</v>
      </c>
      <c r="M9" s="147" t="s">
        <v>21</v>
      </c>
      <c r="O9" s="247">
        <f>'Rekapitulácia stavby'!AN8</f>
        <v>44092</v>
      </c>
      <c r="P9" s="247"/>
      <c r="R9" s="31"/>
    </row>
    <row r="10" spans="1:66" s="146" customFormat="1" ht="10.9" customHeight="1">
      <c r="B10" s="30"/>
      <c r="R10" s="31"/>
    </row>
    <row r="11" spans="1:66" s="146" customFormat="1" ht="14.45" customHeight="1">
      <c r="B11" s="30"/>
      <c r="D11" s="147" t="s">
        <v>22</v>
      </c>
      <c r="M11" s="147" t="s">
        <v>23</v>
      </c>
      <c r="O11" s="221" t="s">
        <v>5</v>
      </c>
      <c r="P11" s="221"/>
      <c r="R11" s="31"/>
    </row>
    <row r="12" spans="1:66" s="146" customFormat="1" ht="18" customHeight="1">
      <c r="B12" s="30"/>
      <c r="E12" s="144" t="s">
        <v>183</v>
      </c>
      <c r="M12" s="147" t="s">
        <v>24</v>
      </c>
      <c r="O12" s="221" t="s">
        <v>5</v>
      </c>
      <c r="P12" s="221"/>
      <c r="R12" s="31"/>
    </row>
    <row r="13" spans="1:66" s="146" customFormat="1" ht="6.95" customHeight="1">
      <c r="B13" s="30"/>
      <c r="R13" s="31"/>
    </row>
    <row r="14" spans="1:66" s="146" customFormat="1" ht="14.45" customHeight="1">
      <c r="B14" s="30"/>
      <c r="D14" s="147" t="s">
        <v>25</v>
      </c>
      <c r="M14" s="147" t="s">
        <v>23</v>
      </c>
      <c r="O14" s="221" t="str">
        <f>IF('Rekapitulácia stavby'!AN13="","",'Rekapitulácia stavby'!AN13)</f>
        <v/>
      </c>
      <c r="P14" s="221"/>
      <c r="R14" s="31"/>
    </row>
    <row r="15" spans="1:66" s="146" customFormat="1" ht="18" customHeight="1">
      <c r="B15" s="30"/>
      <c r="E15" s="144" t="str">
        <f>IF('Rekapitulácia stavby'!E14="","",'Rekapitulácia stavby'!E14)</f>
        <v xml:space="preserve"> </v>
      </c>
      <c r="M15" s="147" t="s">
        <v>24</v>
      </c>
      <c r="O15" s="221" t="str">
        <f>IF('Rekapitulácia stavby'!AN14="","",'Rekapitulácia stavby'!AN14)</f>
        <v/>
      </c>
      <c r="P15" s="221"/>
      <c r="R15" s="31"/>
    </row>
    <row r="16" spans="1:66" s="146" customFormat="1" ht="6.95" customHeight="1">
      <c r="B16" s="30"/>
      <c r="R16" s="31"/>
    </row>
    <row r="17" spans="2:18" s="146" customFormat="1" ht="14.45" customHeight="1">
      <c r="B17" s="30"/>
      <c r="D17" s="147" t="s">
        <v>27</v>
      </c>
      <c r="M17" s="147" t="s">
        <v>23</v>
      </c>
      <c r="O17" s="221" t="s">
        <v>5</v>
      </c>
      <c r="P17" s="221"/>
      <c r="R17" s="31"/>
    </row>
    <row r="18" spans="2:18" s="146" customFormat="1" ht="18" customHeight="1">
      <c r="B18" s="30"/>
      <c r="E18" s="144"/>
      <c r="M18" s="147" t="s">
        <v>24</v>
      </c>
      <c r="O18" s="221" t="s">
        <v>5</v>
      </c>
      <c r="P18" s="221"/>
      <c r="R18" s="31"/>
    </row>
    <row r="19" spans="2:18" s="146" customFormat="1" ht="6.95" customHeight="1">
      <c r="B19" s="30"/>
      <c r="R19" s="31"/>
    </row>
    <row r="20" spans="2:18" s="146" customFormat="1" ht="14.45" customHeight="1">
      <c r="B20" s="30"/>
      <c r="D20" s="147" t="s">
        <v>29</v>
      </c>
      <c r="M20" s="147" t="s">
        <v>23</v>
      </c>
      <c r="O20" s="221" t="s">
        <v>5</v>
      </c>
      <c r="P20" s="221"/>
      <c r="R20" s="31"/>
    </row>
    <row r="21" spans="2:18" s="146" customFormat="1" ht="18" customHeight="1">
      <c r="B21" s="30"/>
      <c r="E21" s="144" t="s">
        <v>184</v>
      </c>
      <c r="M21" s="147" t="s">
        <v>24</v>
      </c>
      <c r="O21" s="221" t="s">
        <v>5</v>
      </c>
      <c r="P21" s="221"/>
      <c r="R21" s="31"/>
    </row>
    <row r="22" spans="2:18" s="146" customFormat="1" ht="6.95" customHeight="1">
      <c r="B22" s="30"/>
      <c r="R22" s="31"/>
    </row>
    <row r="23" spans="2:18" s="146" customFormat="1" ht="14.45" customHeight="1">
      <c r="B23" s="30"/>
      <c r="D23" s="147" t="s">
        <v>30</v>
      </c>
      <c r="R23" s="31"/>
    </row>
    <row r="24" spans="2:18" s="146" customFormat="1" ht="16.5" customHeight="1">
      <c r="B24" s="30"/>
      <c r="E24" s="223" t="s">
        <v>5</v>
      </c>
      <c r="F24" s="223"/>
      <c r="G24" s="223"/>
      <c r="H24" s="223"/>
      <c r="I24" s="223"/>
      <c r="J24" s="223"/>
      <c r="K24" s="223"/>
      <c r="L24" s="223"/>
      <c r="R24" s="31"/>
    </row>
    <row r="25" spans="2:18" s="146" customFormat="1" ht="6.95" customHeight="1">
      <c r="B25" s="30"/>
      <c r="R25" s="31"/>
    </row>
    <row r="26" spans="2:18" s="146" customFormat="1" ht="6.95" customHeight="1">
      <c r="B26" s="30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R26" s="31"/>
    </row>
    <row r="27" spans="2:18" s="146" customFormat="1" ht="14.45" customHeight="1">
      <c r="B27" s="30"/>
      <c r="D27" s="94" t="s">
        <v>91</v>
      </c>
      <c r="M27" s="198">
        <f>N88</f>
        <v>0</v>
      </c>
      <c r="N27" s="198"/>
      <c r="O27" s="198"/>
      <c r="P27" s="198"/>
      <c r="R27" s="31"/>
    </row>
    <row r="28" spans="2:18" s="146" customFormat="1" ht="14.45" customHeight="1">
      <c r="B28" s="30"/>
      <c r="D28" s="29" t="s">
        <v>92</v>
      </c>
      <c r="M28" s="198">
        <f>N99</f>
        <v>0</v>
      </c>
      <c r="N28" s="198"/>
      <c r="O28" s="198"/>
      <c r="P28" s="198"/>
      <c r="R28" s="31"/>
    </row>
    <row r="29" spans="2:18" s="146" customFormat="1" ht="6.95" customHeight="1">
      <c r="B29" s="30"/>
      <c r="R29" s="31"/>
    </row>
    <row r="30" spans="2:18" s="146" customFormat="1" ht="25.35" customHeight="1">
      <c r="B30" s="30"/>
      <c r="D30" s="95" t="s">
        <v>33</v>
      </c>
      <c r="M30" s="258">
        <f>ROUND(M27+M28,2)</f>
        <v>0</v>
      </c>
      <c r="N30" s="244"/>
      <c r="O30" s="244"/>
      <c r="P30" s="244"/>
      <c r="R30" s="31"/>
    </row>
    <row r="31" spans="2:18" s="146" customFormat="1" ht="6.95" customHeight="1">
      <c r="B31" s="30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R31" s="31"/>
    </row>
    <row r="32" spans="2:18" s="146" customFormat="1" ht="14.45" customHeight="1">
      <c r="B32" s="30"/>
      <c r="D32" s="141" t="s">
        <v>34</v>
      </c>
      <c r="E32" s="141" t="s">
        <v>35</v>
      </c>
      <c r="F32" s="142">
        <v>0.2</v>
      </c>
      <c r="G32" s="96" t="s">
        <v>36</v>
      </c>
      <c r="H32" s="255">
        <f>ROUND((SUM(BE99:BE100)+SUM(BE118:BE147)), 2)</f>
        <v>0</v>
      </c>
      <c r="I32" s="244"/>
      <c r="J32" s="244"/>
      <c r="M32" s="255">
        <f>ROUND(ROUND((SUM(BE99:BE100)+SUM(BE118:BE147)), 2)*F32, 2)</f>
        <v>0</v>
      </c>
      <c r="N32" s="244"/>
      <c r="O32" s="244"/>
      <c r="P32" s="244"/>
      <c r="R32" s="31"/>
    </row>
    <row r="33" spans="2:18" s="146" customFormat="1" ht="14.45" customHeight="1">
      <c r="B33" s="30"/>
      <c r="E33" s="141" t="s">
        <v>37</v>
      </c>
      <c r="F33" s="142">
        <v>0.2</v>
      </c>
      <c r="G33" s="96" t="s">
        <v>36</v>
      </c>
      <c r="H33" s="255">
        <f>M30</f>
        <v>0</v>
      </c>
      <c r="I33" s="244"/>
      <c r="J33" s="244"/>
      <c r="M33" s="255">
        <f>0.2*M30</f>
        <v>0</v>
      </c>
      <c r="N33" s="244"/>
      <c r="O33" s="244"/>
      <c r="P33" s="244"/>
      <c r="R33" s="31"/>
    </row>
    <row r="34" spans="2:18" s="146" customFormat="1" ht="14.45" hidden="1" customHeight="1">
      <c r="B34" s="30"/>
      <c r="E34" s="141" t="s">
        <v>38</v>
      </c>
      <c r="F34" s="142">
        <v>0.2</v>
      </c>
      <c r="G34" s="96" t="s">
        <v>36</v>
      </c>
      <c r="H34" s="255">
        <f>ROUND((SUM(BG99:BG100)+SUM(BG118:BG147)), 2)</f>
        <v>0</v>
      </c>
      <c r="I34" s="244"/>
      <c r="J34" s="244"/>
      <c r="M34" s="255">
        <v>0</v>
      </c>
      <c r="N34" s="244"/>
      <c r="O34" s="244"/>
      <c r="P34" s="244"/>
      <c r="R34" s="31"/>
    </row>
    <row r="35" spans="2:18" s="146" customFormat="1" ht="14.45" hidden="1" customHeight="1">
      <c r="B35" s="30"/>
      <c r="E35" s="141" t="s">
        <v>39</v>
      </c>
      <c r="F35" s="142">
        <v>0.2</v>
      </c>
      <c r="G35" s="96" t="s">
        <v>36</v>
      </c>
      <c r="H35" s="255">
        <f>ROUND((SUM(BH99:BH100)+SUM(BH118:BH147)), 2)</f>
        <v>0</v>
      </c>
      <c r="I35" s="244"/>
      <c r="J35" s="244"/>
      <c r="M35" s="255">
        <v>0</v>
      </c>
      <c r="N35" s="244"/>
      <c r="O35" s="244"/>
      <c r="P35" s="244"/>
      <c r="R35" s="31"/>
    </row>
    <row r="36" spans="2:18" s="146" customFormat="1" ht="14.45" hidden="1" customHeight="1">
      <c r="B36" s="30"/>
      <c r="E36" s="141" t="s">
        <v>40</v>
      </c>
      <c r="F36" s="142">
        <v>0</v>
      </c>
      <c r="G36" s="96" t="s">
        <v>36</v>
      </c>
      <c r="H36" s="255">
        <f>ROUND((SUM(BI99:BI100)+SUM(BI118:BI147)), 2)</f>
        <v>0</v>
      </c>
      <c r="I36" s="244"/>
      <c r="J36" s="244"/>
      <c r="M36" s="255">
        <v>0</v>
      </c>
      <c r="N36" s="244"/>
      <c r="O36" s="244"/>
      <c r="P36" s="244"/>
      <c r="R36" s="31"/>
    </row>
    <row r="37" spans="2:18" s="146" customFormat="1" ht="6.95" customHeight="1">
      <c r="B37" s="30"/>
      <c r="R37" s="31"/>
    </row>
    <row r="38" spans="2:18" s="146" customFormat="1" ht="25.35" customHeight="1">
      <c r="B38" s="30"/>
      <c r="C38" s="151"/>
      <c r="D38" s="97" t="s">
        <v>41</v>
      </c>
      <c r="E38" s="65"/>
      <c r="F38" s="65"/>
      <c r="G38" s="98" t="s">
        <v>42</v>
      </c>
      <c r="H38" s="99" t="s">
        <v>43</v>
      </c>
      <c r="I38" s="65"/>
      <c r="J38" s="65"/>
      <c r="K38" s="65"/>
      <c r="L38" s="256">
        <f>SUM(M30:M36)</f>
        <v>0</v>
      </c>
      <c r="M38" s="256"/>
      <c r="N38" s="256"/>
      <c r="O38" s="256"/>
      <c r="P38" s="257"/>
      <c r="Q38" s="151"/>
      <c r="R38" s="31"/>
    </row>
    <row r="39" spans="2:18" s="146" customFormat="1" ht="14.45" customHeight="1">
      <c r="B39" s="30"/>
      <c r="R39" s="31"/>
    </row>
    <row r="40" spans="2:18" s="146" customFormat="1" ht="14.45" customHeight="1">
      <c r="B40" s="30"/>
      <c r="R40" s="31"/>
    </row>
    <row r="41" spans="2:18">
      <c r="B41" s="22"/>
      <c r="R41" s="23"/>
    </row>
    <row r="42" spans="2:18">
      <c r="B42" s="22"/>
      <c r="R42" s="23"/>
    </row>
    <row r="43" spans="2:18">
      <c r="B43" s="22"/>
      <c r="R43" s="23"/>
    </row>
    <row r="44" spans="2:18">
      <c r="B44" s="22"/>
      <c r="R44" s="23"/>
    </row>
    <row r="45" spans="2:18">
      <c r="B45" s="22"/>
      <c r="R45" s="23"/>
    </row>
    <row r="46" spans="2:18">
      <c r="B46" s="22"/>
      <c r="R46" s="23"/>
    </row>
    <row r="47" spans="2:18">
      <c r="B47" s="22"/>
      <c r="R47" s="23"/>
    </row>
    <row r="48" spans="2:18">
      <c r="B48" s="22"/>
      <c r="R48" s="23"/>
    </row>
    <row r="49" spans="2:18">
      <c r="B49" s="22"/>
      <c r="R49" s="23"/>
    </row>
    <row r="50" spans="2:18" s="146" customFormat="1" ht="15">
      <c r="B50" s="30"/>
      <c r="D50" s="43" t="s">
        <v>44</v>
      </c>
      <c r="E50" s="44"/>
      <c r="F50" s="44"/>
      <c r="G50" s="44"/>
      <c r="H50" s="45"/>
      <c r="J50" s="43" t="s">
        <v>45</v>
      </c>
      <c r="K50" s="44"/>
      <c r="L50" s="44"/>
      <c r="M50" s="44"/>
      <c r="N50" s="44"/>
      <c r="O50" s="44"/>
      <c r="P50" s="45"/>
      <c r="R50" s="31"/>
    </row>
    <row r="51" spans="2:18">
      <c r="B51" s="22"/>
      <c r="D51" s="46"/>
      <c r="H51" s="47"/>
      <c r="J51" s="46"/>
      <c r="P51" s="47"/>
      <c r="R51" s="23"/>
    </row>
    <row r="52" spans="2:18">
      <c r="B52" s="22"/>
      <c r="D52" s="46"/>
      <c r="H52" s="47"/>
      <c r="J52" s="46"/>
      <c r="P52" s="47"/>
      <c r="R52" s="23"/>
    </row>
    <row r="53" spans="2:18">
      <c r="B53" s="22"/>
      <c r="D53" s="46"/>
      <c r="H53" s="47"/>
      <c r="J53" s="46"/>
      <c r="P53" s="47"/>
      <c r="R53" s="23"/>
    </row>
    <row r="54" spans="2:18">
      <c r="B54" s="22"/>
      <c r="D54" s="46"/>
      <c r="H54" s="47"/>
      <c r="J54" s="46"/>
      <c r="P54" s="47"/>
      <c r="R54" s="23"/>
    </row>
    <row r="55" spans="2:18">
      <c r="B55" s="22"/>
      <c r="D55" s="46"/>
      <c r="H55" s="47"/>
      <c r="J55" s="46"/>
      <c r="P55" s="47"/>
      <c r="R55" s="23"/>
    </row>
    <row r="56" spans="2:18">
      <c r="B56" s="22"/>
      <c r="D56" s="46"/>
      <c r="H56" s="47"/>
      <c r="J56" s="46"/>
      <c r="P56" s="47"/>
      <c r="R56" s="23"/>
    </row>
    <row r="57" spans="2:18">
      <c r="B57" s="22"/>
      <c r="D57" s="46"/>
      <c r="H57" s="47"/>
      <c r="J57" s="46"/>
      <c r="P57" s="47"/>
      <c r="R57" s="23"/>
    </row>
    <row r="58" spans="2:18">
      <c r="B58" s="22"/>
      <c r="D58" s="46"/>
      <c r="H58" s="47"/>
      <c r="J58" s="46"/>
      <c r="P58" s="47"/>
      <c r="R58" s="23"/>
    </row>
    <row r="59" spans="2:18" s="146" customFormat="1" ht="15">
      <c r="B59" s="30"/>
      <c r="D59" s="48" t="s">
        <v>46</v>
      </c>
      <c r="E59" s="49"/>
      <c r="F59" s="49"/>
      <c r="G59" s="50" t="s">
        <v>47</v>
      </c>
      <c r="H59" s="51"/>
      <c r="J59" s="48" t="s">
        <v>46</v>
      </c>
      <c r="K59" s="49"/>
      <c r="L59" s="49"/>
      <c r="M59" s="49"/>
      <c r="N59" s="50" t="s">
        <v>47</v>
      </c>
      <c r="O59" s="49"/>
      <c r="P59" s="51"/>
      <c r="R59" s="31"/>
    </row>
    <row r="60" spans="2:18">
      <c r="B60" s="22"/>
      <c r="R60" s="23"/>
    </row>
    <row r="61" spans="2:18" s="146" customFormat="1" ht="15">
      <c r="B61" s="30"/>
      <c r="D61" s="43" t="s">
        <v>48</v>
      </c>
      <c r="E61" s="44"/>
      <c r="F61" s="44"/>
      <c r="G61" s="44"/>
      <c r="H61" s="45"/>
      <c r="J61" s="43" t="s">
        <v>49</v>
      </c>
      <c r="K61" s="44"/>
      <c r="L61" s="44"/>
      <c r="M61" s="44"/>
      <c r="N61" s="44"/>
      <c r="O61" s="44"/>
      <c r="P61" s="45"/>
      <c r="R61" s="31"/>
    </row>
    <row r="62" spans="2:18">
      <c r="B62" s="22"/>
      <c r="D62" s="46"/>
      <c r="H62" s="47"/>
      <c r="J62" s="46"/>
      <c r="P62" s="47"/>
      <c r="R62" s="23"/>
    </row>
    <row r="63" spans="2:18">
      <c r="B63" s="22"/>
      <c r="D63" s="46"/>
      <c r="H63" s="47"/>
      <c r="J63" s="46"/>
      <c r="P63" s="47"/>
      <c r="R63" s="23"/>
    </row>
    <row r="64" spans="2:18">
      <c r="B64" s="22"/>
      <c r="D64" s="46"/>
      <c r="H64" s="47"/>
      <c r="J64" s="46"/>
      <c r="P64" s="47"/>
      <c r="R64" s="23"/>
    </row>
    <row r="65" spans="2:18">
      <c r="B65" s="22"/>
      <c r="D65" s="46"/>
      <c r="H65" s="47"/>
      <c r="J65" s="46"/>
      <c r="P65" s="47"/>
      <c r="R65" s="23"/>
    </row>
    <row r="66" spans="2:18">
      <c r="B66" s="22"/>
      <c r="D66" s="46"/>
      <c r="H66" s="47"/>
      <c r="J66" s="46"/>
      <c r="P66" s="47"/>
      <c r="R66" s="23"/>
    </row>
    <row r="67" spans="2:18">
      <c r="B67" s="22"/>
      <c r="D67" s="46"/>
      <c r="H67" s="47"/>
      <c r="J67" s="46"/>
      <c r="P67" s="47"/>
      <c r="R67" s="23"/>
    </row>
    <row r="68" spans="2:18">
      <c r="B68" s="22"/>
      <c r="D68" s="46"/>
      <c r="H68" s="47"/>
      <c r="J68" s="46"/>
      <c r="P68" s="47"/>
      <c r="R68" s="23"/>
    </row>
    <row r="69" spans="2:18">
      <c r="B69" s="22"/>
      <c r="D69" s="46"/>
      <c r="H69" s="47"/>
      <c r="J69" s="46"/>
      <c r="P69" s="47"/>
      <c r="R69" s="23"/>
    </row>
    <row r="70" spans="2:18" s="146" customFormat="1" ht="15">
      <c r="B70" s="30"/>
      <c r="D70" s="48" t="s">
        <v>46</v>
      </c>
      <c r="E70" s="49"/>
      <c r="F70" s="49"/>
      <c r="G70" s="50" t="s">
        <v>47</v>
      </c>
      <c r="H70" s="51"/>
      <c r="J70" s="48" t="s">
        <v>46</v>
      </c>
      <c r="K70" s="49"/>
      <c r="L70" s="49"/>
      <c r="M70" s="49"/>
      <c r="N70" s="50" t="s">
        <v>47</v>
      </c>
      <c r="O70" s="49"/>
      <c r="P70" s="51"/>
      <c r="R70" s="31"/>
    </row>
    <row r="71" spans="2:18" s="146" customFormat="1" ht="14.45" customHeight="1">
      <c r="B71" s="52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4"/>
    </row>
    <row r="75" spans="2:18" s="146" customFormat="1" ht="6.95" customHeight="1">
      <c r="B75" s="55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7"/>
    </row>
    <row r="76" spans="2:18" s="146" customFormat="1" ht="36.950000000000003" customHeight="1">
      <c r="B76" s="30"/>
      <c r="C76" s="212" t="s">
        <v>224</v>
      </c>
      <c r="D76" s="213"/>
      <c r="E76" s="213"/>
      <c r="F76" s="213"/>
      <c r="G76" s="213"/>
      <c r="H76" s="213"/>
      <c r="I76" s="213"/>
      <c r="J76" s="213"/>
      <c r="K76" s="213"/>
      <c r="L76" s="213"/>
      <c r="M76" s="213"/>
      <c r="N76" s="213"/>
      <c r="O76" s="213"/>
      <c r="P76" s="213"/>
      <c r="Q76" s="213"/>
      <c r="R76" s="31"/>
    </row>
    <row r="77" spans="2:18" s="146" customFormat="1" ht="6.95" customHeight="1">
      <c r="B77" s="30"/>
      <c r="R77" s="31"/>
    </row>
    <row r="78" spans="2:18" s="146" customFormat="1" ht="30" customHeight="1">
      <c r="B78" s="30"/>
      <c r="C78" s="147" t="s">
        <v>16</v>
      </c>
      <c r="F78" s="245" t="str">
        <f>F6</f>
        <v>Rekonštrukcia jestvujúcich priechodov a retardérov v meste Trebišov</v>
      </c>
      <c r="G78" s="246"/>
      <c r="H78" s="246"/>
      <c r="I78" s="246"/>
      <c r="J78" s="246"/>
      <c r="K78" s="246"/>
      <c r="L78" s="246"/>
      <c r="M78" s="246"/>
      <c r="N78" s="246"/>
      <c r="O78" s="246"/>
      <c r="P78" s="246"/>
      <c r="R78" s="31"/>
    </row>
    <row r="79" spans="2:18" s="146" customFormat="1" ht="36.950000000000003" customHeight="1">
      <c r="B79" s="30"/>
      <c r="C79" s="61" t="s">
        <v>90</v>
      </c>
      <c r="F79" s="214" t="str">
        <f>F7</f>
        <v>02 - Priechod pre chodcov s nábehom</v>
      </c>
      <c r="G79" s="244"/>
      <c r="H79" s="244"/>
      <c r="I79" s="244"/>
      <c r="J79" s="244"/>
      <c r="K79" s="244"/>
      <c r="L79" s="244"/>
      <c r="M79" s="244"/>
      <c r="N79" s="244"/>
      <c r="O79" s="244"/>
      <c r="P79" s="244"/>
      <c r="R79" s="31"/>
    </row>
    <row r="80" spans="2:18" s="146" customFormat="1" ht="6.95" customHeight="1">
      <c r="B80" s="30"/>
      <c r="R80" s="31"/>
    </row>
    <row r="81" spans="2:47" s="146" customFormat="1" ht="18" customHeight="1">
      <c r="B81" s="30"/>
      <c r="C81" s="147" t="s">
        <v>20</v>
      </c>
      <c r="F81" s="144" t="str">
        <f>F9</f>
        <v>Trebišov</v>
      </c>
      <c r="K81" s="147" t="s">
        <v>21</v>
      </c>
      <c r="M81" s="247">
        <f>IF(O9="","",O9)</f>
        <v>44092</v>
      </c>
      <c r="N81" s="247"/>
      <c r="O81" s="247"/>
      <c r="P81" s="247"/>
      <c r="R81" s="31"/>
    </row>
    <row r="82" spans="2:47" s="146" customFormat="1" ht="6.95" customHeight="1">
      <c r="B82" s="30"/>
      <c r="R82" s="31"/>
    </row>
    <row r="83" spans="2:47" s="146" customFormat="1" ht="15">
      <c r="B83" s="30"/>
      <c r="C83" s="147" t="s">
        <v>22</v>
      </c>
      <c r="F83" s="144" t="str">
        <f>E12</f>
        <v>Mesto Trebišov</v>
      </c>
      <c r="K83" s="147" t="s">
        <v>27</v>
      </c>
      <c r="M83" s="221">
        <f>E18</f>
        <v>0</v>
      </c>
      <c r="N83" s="221"/>
      <c r="O83" s="221"/>
      <c r="P83" s="221"/>
      <c r="Q83" s="221"/>
      <c r="R83" s="31"/>
    </row>
    <row r="84" spans="2:47" s="146" customFormat="1" ht="14.45" customHeight="1">
      <c r="B84" s="30"/>
      <c r="C84" s="147" t="s">
        <v>25</v>
      </c>
      <c r="F84" s="144" t="str">
        <f>IF(E15="","",E15)</f>
        <v xml:space="preserve"> </v>
      </c>
      <c r="K84" s="147" t="s">
        <v>29</v>
      </c>
      <c r="M84" s="221" t="str">
        <f>E21</f>
        <v>Ing. Z. Béreš</v>
      </c>
      <c r="N84" s="221"/>
      <c r="O84" s="221"/>
      <c r="P84" s="221"/>
      <c r="Q84" s="221"/>
      <c r="R84" s="31"/>
    </row>
    <row r="85" spans="2:47" s="146" customFormat="1" ht="10.35" customHeight="1">
      <c r="B85" s="30"/>
      <c r="R85" s="31"/>
    </row>
    <row r="86" spans="2:47" s="146" customFormat="1" ht="29.25" customHeight="1">
      <c r="B86" s="30"/>
      <c r="C86" s="253" t="s">
        <v>93</v>
      </c>
      <c r="D86" s="254"/>
      <c r="E86" s="254"/>
      <c r="F86" s="254"/>
      <c r="G86" s="254"/>
      <c r="H86" s="151"/>
      <c r="I86" s="151"/>
      <c r="J86" s="151"/>
      <c r="K86" s="151"/>
      <c r="L86" s="151"/>
      <c r="M86" s="151"/>
      <c r="N86" s="253" t="s">
        <v>94</v>
      </c>
      <c r="O86" s="254"/>
      <c r="P86" s="254"/>
      <c r="Q86" s="254"/>
      <c r="R86" s="31"/>
    </row>
    <row r="87" spans="2:47" s="146" customFormat="1" ht="10.35" customHeight="1">
      <c r="B87" s="30"/>
      <c r="R87" s="31"/>
    </row>
    <row r="88" spans="2:47" s="146" customFormat="1" ht="29.25" customHeight="1">
      <c r="B88" s="30"/>
      <c r="C88" s="100" t="s">
        <v>95</v>
      </c>
      <c r="N88" s="190">
        <f>N118</f>
        <v>0</v>
      </c>
      <c r="O88" s="242"/>
      <c r="P88" s="242"/>
      <c r="Q88" s="242"/>
      <c r="R88" s="31"/>
      <c r="AU88" s="18" t="s">
        <v>96</v>
      </c>
    </row>
    <row r="89" spans="2:47" s="149" customFormat="1" ht="24.95" customHeight="1">
      <c r="B89" s="101"/>
      <c r="D89" s="102" t="s">
        <v>97</v>
      </c>
      <c r="N89" s="229">
        <f>N119</f>
        <v>0</v>
      </c>
      <c r="O89" s="250"/>
      <c r="P89" s="250"/>
      <c r="Q89" s="250"/>
      <c r="R89" s="103"/>
    </row>
    <row r="90" spans="2:47" s="150" customFormat="1" ht="19.899999999999999" customHeight="1">
      <c r="B90" s="104"/>
      <c r="D90" s="105" t="s">
        <v>98</v>
      </c>
      <c r="N90" s="251">
        <f>N120</f>
        <v>0</v>
      </c>
      <c r="O90" s="252"/>
      <c r="P90" s="252"/>
      <c r="Q90" s="252"/>
      <c r="R90" s="106"/>
    </row>
    <row r="91" spans="2:47" s="150" customFormat="1" ht="19.899999999999999" customHeight="1">
      <c r="B91" s="104"/>
      <c r="D91" s="125" t="s">
        <v>175</v>
      </c>
      <c r="N91" s="251">
        <f>N129</f>
        <v>0</v>
      </c>
      <c r="O91" s="252"/>
      <c r="P91" s="252"/>
      <c r="Q91" s="252"/>
      <c r="R91" s="106"/>
    </row>
    <row r="92" spans="2:47" s="150" customFormat="1" ht="19.899999999999999" customHeight="1">
      <c r="B92" s="104"/>
      <c r="D92" s="105" t="s">
        <v>99</v>
      </c>
      <c r="N92" s="251">
        <f>N131</f>
        <v>0</v>
      </c>
      <c r="O92" s="252"/>
      <c r="P92" s="252"/>
      <c r="Q92" s="252"/>
      <c r="R92" s="106"/>
    </row>
    <row r="93" spans="2:47" s="150" customFormat="1" ht="19.899999999999999" customHeight="1">
      <c r="B93" s="104"/>
      <c r="D93" s="105" t="s">
        <v>100</v>
      </c>
      <c r="N93" s="251">
        <f>N134</f>
        <v>0</v>
      </c>
      <c r="O93" s="252"/>
      <c r="P93" s="252"/>
      <c r="Q93" s="252"/>
      <c r="R93" s="106"/>
    </row>
    <row r="94" spans="2:47" s="149" customFormat="1" ht="24.95" customHeight="1">
      <c r="B94" s="101"/>
      <c r="D94" s="102" t="s">
        <v>101</v>
      </c>
      <c r="N94" s="229">
        <f>N141</f>
        <v>0</v>
      </c>
      <c r="O94" s="250"/>
      <c r="P94" s="250"/>
      <c r="Q94" s="250"/>
      <c r="R94" s="103"/>
    </row>
    <row r="95" spans="2:47" s="150" customFormat="1" ht="19.899999999999999" customHeight="1">
      <c r="B95" s="104"/>
      <c r="D95" s="105" t="s">
        <v>102</v>
      </c>
      <c r="N95" s="251">
        <f>N142</f>
        <v>0</v>
      </c>
      <c r="O95" s="252"/>
      <c r="P95" s="252"/>
      <c r="Q95" s="252"/>
      <c r="R95" s="106"/>
    </row>
    <row r="96" spans="2:47" s="150" customFormat="1" ht="19.899999999999999" customHeight="1">
      <c r="B96" s="104"/>
      <c r="D96" s="105" t="s">
        <v>103</v>
      </c>
      <c r="N96" s="251">
        <f>N144</f>
        <v>0</v>
      </c>
      <c r="O96" s="252"/>
      <c r="P96" s="252"/>
      <c r="Q96" s="252"/>
      <c r="R96" s="106"/>
    </row>
    <row r="97" spans="2:21" s="150" customFormat="1" ht="19.899999999999999" customHeight="1">
      <c r="B97" s="104"/>
      <c r="D97" s="105" t="s">
        <v>104</v>
      </c>
      <c r="N97" s="251">
        <f>N146</f>
        <v>0</v>
      </c>
      <c r="O97" s="252"/>
      <c r="P97" s="252"/>
      <c r="Q97" s="252"/>
      <c r="R97" s="106"/>
    </row>
    <row r="98" spans="2:21" s="146" customFormat="1" ht="21.75" customHeight="1">
      <c r="B98" s="30"/>
      <c r="R98" s="31"/>
    </row>
    <row r="99" spans="2:21" s="146" customFormat="1" ht="29.25" customHeight="1">
      <c r="B99" s="30"/>
      <c r="C99" s="100" t="s">
        <v>105</v>
      </c>
      <c r="N99" s="242">
        <v>0</v>
      </c>
      <c r="O99" s="243"/>
      <c r="P99" s="243"/>
      <c r="Q99" s="243"/>
      <c r="R99" s="31"/>
      <c r="T99" s="107"/>
      <c r="U99" s="108" t="s">
        <v>34</v>
      </c>
    </row>
    <row r="100" spans="2:21" s="146" customFormat="1" ht="18" customHeight="1">
      <c r="B100" s="30"/>
      <c r="R100" s="31"/>
    </row>
    <row r="101" spans="2:21" s="146" customFormat="1" ht="29.25" customHeight="1">
      <c r="B101" s="30"/>
      <c r="C101" s="92" t="s">
        <v>84</v>
      </c>
      <c r="D101" s="151"/>
      <c r="E101" s="151"/>
      <c r="F101" s="151"/>
      <c r="G101" s="151"/>
      <c r="H101" s="151"/>
      <c r="I101" s="151"/>
      <c r="J101" s="151"/>
      <c r="K101" s="151"/>
      <c r="L101" s="201">
        <f>ROUND(SUM(N88+N99),2)</f>
        <v>0</v>
      </c>
      <c r="M101" s="201"/>
      <c r="N101" s="201"/>
      <c r="O101" s="201"/>
      <c r="P101" s="201"/>
      <c r="Q101" s="201"/>
      <c r="R101" s="31"/>
    </row>
    <row r="102" spans="2:21" s="146" customFormat="1" ht="6.95" customHeight="1">
      <c r="B102" s="52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4"/>
    </row>
    <row r="106" spans="2:21" s="146" customFormat="1" ht="6.95" customHeight="1">
      <c r="B106" s="55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7"/>
    </row>
    <row r="107" spans="2:21" s="146" customFormat="1" ht="36.950000000000003" customHeight="1">
      <c r="B107" s="30"/>
      <c r="C107" s="212" t="s">
        <v>225</v>
      </c>
      <c r="D107" s="244"/>
      <c r="E107" s="244"/>
      <c r="F107" s="244"/>
      <c r="G107" s="244"/>
      <c r="H107" s="244"/>
      <c r="I107" s="244"/>
      <c r="J107" s="244"/>
      <c r="K107" s="244"/>
      <c r="L107" s="244"/>
      <c r="M107" s="244"/>
      <c r="N107" s="244"/>
      <c r="O107" s="244"/>
      <c r="P107" s="244"/>
      <c r="Q107" s="244"/>
      <c r="R107" s="31"/>
    </row>
    <row r="108" spans="2:21" s="146" customFormat="1" ht="6.95" customHeight="1">
      <c r="B108" s="30"/>
      <c r="R108" s="31"/>
    </row>
    <row r="109" spans="2:21" s="146" customFormat="1" ht="30" customHeight="1">
      <c r="B109" s="30"/>
      <c r="C109" s="147" t="s">
        <v>16</v>
      </c>
      <c r="F109" s="245" t="str">
        <f>F6</f>
        <v>Rekonštrukcia jestvujúcich priechodov a retardérov v meste Trebišov</v>
      </c>
      <c r="G109" s="246"/>
      <c r="H109" s="246"/>
      <c r="I109" s="246"/>
      <c r="J109" s="246"/>
      <c r="K109" s="246"/>
      <c r="L109" s="246"/>
      <c r="M109" s="246"/>
      <c r="N109" s="246"/>
      <c r="O109" s="246"/>
      <c r="P109" s="246"/>
      <c r="R109" s="31"/>
    </row>
    <row r="110" spans="2:21" s="146" customFormat="1" ht="36.950000000000003" customHeight="1">
      <c r="B110" s="30"/>
      <c r="C110" s="61" t="s">
        <v>90</v>
      </c>
      <c r="F110" s="214" t="str">
        <f>F7</f>
        <v>02 - Priechod pre chodcov s nábehom</v>
      </c>
      <c r="G110" s="244"/>
      <c r="H110" s="244"/>
      <c r="I110" s="244"/>
      <c r="J110" s="244"/>
      <c r="K110" s="244"/>
      <c r="L110" s="244"/>
      <c r="M110" s="244"/>
      <c r="N110" s="244"/>
      <c r="O110" s="244"/>
      <c r="P110" s="244"/>
      <c r="R110" s="31"/>
    </row>
    <row r="111" spans="2:21" s="146" customFormat="1" ht="6.95" customHeight="1">
      <c r="B111" s="30"/>
      <c r="R111" s="31"/>
    </row>
    <row r="112" spans="2:21" s="146" customFormat="1" ht="18" customHeight="1">
      <c r="B112" s="30"/>
      <c r="C112" s="147" t="s">
        <v>20</v>
      </c>
      <c r="F112" s="144" t="str">
        <f>F9</f>
        <v>Trebišov</v>
      </c>
      <c r="K112" s="147" t="s">
        <v>21</v>
      </c>
      <c r="M112" s="247">
        <f>IF(O9="","",O9)</f>
        <v>44092</v>
      </c>
      <c r="N112" s="247"/>
      <c r="O112" s="247"/>
      <c r="P112" s="247"/>
      <c r="R112" s="31"/>
    </row>
    <row r="113" spans="2:65" s="146" customFormat="1" ht="6.95" customHeight="1">
      <c r="B113" s="30"/>
      <c r="R113" s="31"/>
    </row>
    <row r="114" spans="2:65" s="146" customFormat="1" ht="15">
      <c r="B114" s="30"/>
      <c r="C114" s="147" t="s">
        <v>22</v>
      </c>
      <c r="F114" s="144" t="str">
        <f>E12</f>
        <v>Mesto Trebišov</v>
      </c>
      <c r="K114" s="147" t="s">
        <v>27</v>
      </c>
      <c r="M114" s="221">
        <f>E18</f>
        <v>0</v>
      </c>
      <c r="N114" s="221"/>
      <c r="O114" s="221"/>
      <c r="P114" s="221"/>
      <c r="Q114" s="221"/>
      <c r="R114" s="31"/>
    </row>
    <row r="115" spans="2:65" s="146" customFormat="1" ht="14.45" customHeight="1">
      <c r="B115" s="30"/>
      <c r="C115" s="147" t="s">
        <v>25</v>
      </c>
      <c r="F115" s="144" t="str">
        <f>IF(E15="","",E15)</f>
        <v xml:space="preserve"> </v>
      </c>
      <c r="K115" s="147" t="s">
        <v>29</v>
      </c>
      <c r="M115" s="221"/>
      <c r="N115" s="221"/>
      <c r="O115" s="221"/>
      <c r="P115" s="221"/>
      <c r="Q115" s="221"/>
      <c r="R115" s="31"/>
    </row>
    <row r="116" spans="2:65" s="146" customFormat="1" ht="10.35" customHeight="1">
      <c r="B116" s="30"/>
      <c r="R116" s="31"/>
    </row>
    <row r="117" spans="2:65" s="8" customFormat="1" ht="29.25" customHeight="1">
      <c r="B117" s="109"/>
      <c r="C117" s="110" t="s">
        <v>106</v>
      </c>
      <c r="D117" s="148" t="s">
        <v>107</v>
      </c>
      <c r="E117" s="148" t="s">
        <v>52</v>
      </c>
      <c r="F117" s="248" t="s">
        <v>108</v>
      </c>
      <c r="G117" s="248"/>
      <c r="H117" s="248"/>
      <c r="I117" s="248"/>
      <c r="J117" s="148" t="s">
        <v>109</v>
      </c>
      <c r="K117" s="148" t="s">
        <v>110</v>
      </c>
      <c r="L117" s="248" t="s">
        <v>111</v>
      </c>
      <c r="M117" s="248"/>
      <c r="N117" s="248" t="s">
        <v>94</v>
      </c>
      <c r="O117" s="248"/>
      <c r="P117" s="248"/>
      <c r="Q117" s="249"/>
      <c r="R117" s="112"/>
      <c r="T117" s="66" t="s">
        <v>112</v>
      </c>
      <c r="U117" s="67" t="s">
        <v>34</v>
      </c>
      <c r="V117" s="67" t="s">
        <v>113</v>
      </c>
      <c r="W117" s="67" t="s">
        <v>114</v>
      </c>
      <c r="X117" s="67" t="s">
        <v>115</v>
      </c>
      <c r="Y117" s="67" t="s">
        <v>116</v>
      </c>
      <c r="Z117" s="67" t="s">
        <v>117</v>
      </c>
      <c r="AA117" s="68" t="s">
        <v>118</v>
      </c>
    </row>
    <row r="118" spans="2:65" s="146" customFormat="1" ht="29.25" customHeight="1">
      <c r="B118" s="30"/>
      <c r="C118" s="70" t="s">
        <v>91</v>
      </c>
      <c r="N118" s="226">
        <f>N119+N141</f>
        <v>0</v>
      </c>
      <c r="O118" s="227"/>
      <c r="P118" s="227"/>
      <c r="Q118" s="227"/>
      <c r="R118" s="31"/>
      <c r="T118" s="69"/>
      <c r="U118" s="44"/>
      <c r="V118" s="44"/>
      <c r="W118" s="113" t="e">
        <f>W119+W141</f>
        <v>#REF!</v>
      </c>
      <c r="X118" s="44"/>
      <c r="Y118" s="113" t="e">
        <f>Y119+Y141</f>
        <v>#REF!</v>
      </c>
      <c r="Z118" s="44"/>
      <c r="AA118" s="114" t="e">
        <f>AA119+AA141</f>
        <v>#REF!</v>
      </c>
      <c r="AT118" s="18" t="s">
        <v>69</v>
      </c>
      <c r="AU118" s="18" t="s">
        <v>96</v>
      </c>
      <c r="BK118" s="115" t="e">
        <f>BK119+BK141</f>
        <v>#REF!</v>
      </c>
    </row>
    <row r="119" spans="2:65" s="9" customFormat="1" ht="37.35" customHeight="1">
      <c r="B119" s="116"/>
      <c r="D119" s="117" t="s">
        <v>97</v>
      </c>
      <c r="E119" s="117"/>
      <c r="F119" s="117"/>
      <c r="G119" s="117"/>
      <c r="H119" s="117"/>
      <c r="I119" s="117"/>
      <c r="J119" s="117"/>
      <c r="K119" s="117"/>
      <c r="L119" s="117"/>
      <c r="M119" s="117"/>
      <c r="N119" s="228">
        <f>N120+N129+N131+N134</f>
        <v>0</v>
      </c>
      <c r="O119" s="229"/>
      <c r="P119" s="229"/>
      <c r="Q119" s="229"/>
      <c r="R119" s="118"/>
      <c r="T119" s="119"/>
      <c r="W119" s="120" t="e">
        <f>W120+#REF!+W131+W134</f>
        <v>#REF!</v>
      </c>
      <c r="Y119" s="120" t="e">
        <f>Y120+#REF!+Y131+Y134</f>
        <v>#REF!</v>
      </c>
      <c r="AA119" s="121" t="e">
        <f>AA120+#REF!+AA131+AA134</f>
        <v>#REF!</v>
      </c>
      <c r="AR119" s="122" t="s">
        <v>76</v>
      </c>
      <c r="AT119" s="123" t="s">
        <v>69</v>
      </c>
      <c r="AU119" s="123" t="s">
        <v>70</v>
      </c>
      <c r="AY119" s="122" t="s">
        <v>119</v>
      </c>
      <c r="BK119" s="124" t="e">
        <f>BK120+#REF!+BK131+BK134</f>
        <v>#REF!</v>
      </c>
    </row>
    <row r="120" spans="2:65" s="9" customFormat="1" ht="19.899999999999999" customHeight="1">
      <c r="B120" s="116"/>
      <c r="D120" s="125" t="s">
        <v>98</v>
      </c>
      <c r="E120" s="125"/>
      <c r="F120" s="125"/>
      <c r="G120" s="125"/>
      <c r="H120" s="125"/>
      <c r="I120" s="125"/>
      <c r="J120" s="125"/>
      <c r="K120" s="125"/>
      <c r="L120" s="125"/>
      <c r="M120" s="125"/>
      <c r="N120" s="230">
        <f>SUM(N121:Q128)</f>
        <v>0</v>
      </c>
      <c r="O120" s="231"/>
      <c r="P120" s="231"/>
      <c r="Q120" s="231"/>
      <c r="R120" s="118"/>
      <c r="T120" s="119"/>
      <c r="W120" s="120">
        <f>SUM(W121:W128)</f>
        <v>48.933989999999994</v>
      </c>
      <c r="Y120" s="120">
        <f>SUM(Y121:Y128)</f>
        <v>0</v>
      </c>
      <c r="AA120" s="121">
        <f>SUM(AA121:AA128)</f>
        <v>37.206000000000003</v>
      </c>
      <c r="AR120" s="122" t="s">
        <v>76</v>
      </c>
      <c r="AT120" s="123" t="s">
        <v>69</v>
      </c>
      <c r="AU120" s="123" t="s">
        <v>76</v>
      </c>
      <c r="AY120" s="122" t="s">
        <v>119</v>
      </c>
      <c r="BK120" s="124">
        <f>SUM(BK121:BK128)</f>
        <v>0</v>
      </c>
    </row>
    <row r="121" spans="2:65" s="146" customFormat="1" ht="38.25" customHeight="1">
      <c r="B121" s="126"/>
      <c r="C121" s="152">
        <v>1</v>
      </c>
      <c r="D121" s="152" t="s">
        <v>120</v>
      </c>
      <c r="E121" s="153" t="s">
        <v>186</v>
      </c>
      <c r="F121" s="236" t="s">
        <v>195</v>
      </c>
      <c r="G121" s="236"/>
      <c r="H121" s="236"/>
      <c r="I121" s="236"/>
      <c r="J121" s="154" t="s">
        <v>121</v>
      </c>
      <c r="K121" s="155">
        <v>54</v>
      </c>
      <c r="L121" s="237"/>
      <c r="M121" s="237"/>
      <c r="N121" s="237">
        <f>ROUND(L121*K121,2)</f>
        <v>0</v>
      </c>
      <c r="O121" s="237"/>
      <c r="P121" s="237"/>
      <c r="Q121" s="237"/>
      <c r="R121" s="127"/>
      <c r="T121" s="128" t="s">
        <v>5</v>
      </c>
      <c r="U121" s="37" t="s">
        <v>37</v>
      </c>
      <c r="V121" s="129">
        <v>0.82699999999999996</v>
      </c>
      <c r="W121" s="129">
        <f t="shared" ref="W121:W122" si="0">V121*K121</f>
        <v>44.658000000000001</v>
      </c>
      <c r="X121" s="129">
        <v>0</v>
      </c>
      <c r="Y121" s="129">
        <f t="shared" ref="Y121:Y122" si="1">X121*K121</f>
        <v>0</v>
      </c>
      <c r="Z121" s="129">
        <v>0.48</v>
      </c>
      <c r="AA121" s="130">
        <f t="shared" ref="AA121:AA122" si="2">Z121*K121</f>
        <v>25.919999999999998</v>
      </c>
      <c r="AR121" s="18" t="s">
        <v>122</v>
      </c>
      <c r="AT121" s="18" t="s">
        <v>120</v>
      </c>
      <c r="AU121" s="18" t="s">
        <v>123</v>
      </c>
      <c r="AY121" s="18" t="s">
        <v>119</v>
      </c>
      <c r="BE121" s="131">
        <f t="shared" ref="BE121:BE122" si="3">IF(U121="základná",N121,0)</f>
        <v>0</v>
      </c>
      <c r="BF121" s="131">
        <f t="shared" ref="BF121:BF122" si="4">IF(U121="znížená",N121,0)</f>
        <v>0</v>
      </c>
      <c r="BG121" s="131">
        <f t="shared" ref="BG121:BG122" si="5">IF(U121="zákl. prenesená",N121,0)</f>
        <v>0</v>
      </c>
      <c r="BH121" s="131">
        <f t="shared" ref="BH121:BH122" si="6">IF(U121="zníž. prenesená",N121,0)</f>
        <v>0</v>
      </c>
      <c r="BI121" s="131">
        <f t="shared" ref="BI121:BI122" si="7">IF(U121="nulová",N121,0)</f>
        <v>0</v>
      </c>
      <c r="BJ121" s="18" t="s">
        <v>123</v>
      </c>
      <c r="BK121" s="131">
        <f t="shared" ref="BK121:BK122" si="8">ROUND(L121*K121,2)</f>
        <v>0</v>
      </c>
      <c r="BL121" s="18" t="s">
        <v>122</v>
      </c>
      <c r="BM121" s="18" t="s">
        <v>124</v>
      </c>
    </row>
    <row r="122" spans="2:65" s="146" customFormat="1" ht="38.25" customHeight="1">
      <c r="B122" s="126"/>
      <c r="C122" s="152" t="s">
        <v>123</v>
      </c>
      <c r="D122" s="152" t="s">
        <v>120</v>
      </c>
      <c r="E122" s="153" t="s">
        <v>125</v>
      </c>
      <c r="F122" s="236" t="s">
        <v>126</v>
      </c>
      <c r="G122" s="236"/>
      <c r="H122" s="236"/>
      <c r="I122" s="236"/>
      <c r="J122" s="154" t="s">
        <v>127</v>
      </c>
      <c r="K122" s="155">
        <v>5.13</v>
      </c>
      <c r="L122" s="237"/>
      <c r="M122" s="237"/>
      <c r="N122" s="237">
        <f t="shared" ref="N122" si="9">ROUND(L122*K122,2)</f>
        <v>0</v>
      </c>
      <c r="O122" s="237"/>
      <c r="P122" s="237"/>
      <c r="Q122" s="237"/>
      <c r="R122" s="127"/>
      <c r="T122" s="128" t="s">
        <v>5</v>
      </c>
      <c r="U122" s="37" t="s">
        <v>37</v>
      </c>
      <c r="V122" s="129">
        <v>0.31900000000000001</v>
      </c>
      <c r="W122" s="129">
        <f t="shared" si="0"/>
        <v>1.6364700000000001</v>
      </c>
      <c r="X122" s="129">
        <v>0</v>
      </c>
      <c r="Y122" s="129">
        <f t="shared" si="1"/>
        <v>0</v>
      </c>
      <c r="Z122" s="129">
        <v>2.2000000000000002</v>
      </c>
      <c r="AA122" s="130">
        <f t="shared" si="2"/>
        <v>11.286000000000001</v>
      </c>
      <c r="AR122" s="18" t="s">
        <v>122</v>
      </c>
      <c r="AT122" s="18" t="s">
        <v>120</v>
      </c>
      <c r="AU122" s="18" t="s">
        <v>123</v>
      </c>
      <c r="AY122" s="18" t="s">
        <v>119</v>
      </c>
      <c r="BE122" s="131">
        <f t="shared" si="3"/>
        <v>0</v>
      </c>
      <c r="BF122" s="131">
        <f t="shared" si="4"/>
        <v>0</v>
      </c>
      <c r="BG122" s="131">
        <f t="shared" si="5"/>
        <v>0</v>
      </c>
      <c r="BH122" s="131">
        <f t="shared" si="6"/>
        <v>0</v>
      </c>
      <c r="BI122" s="131">
        <f t="shared" si="7"/>
        <v>0</v>
      </c>
      <c r="BJ122" s="18" t="s">
        <v>123</v>
      </c>
      <c r="BK122" s="131">
        <f t="shared" si="8"/>
        <v>0</v>
      </c>
      <c r="BL122" s="18" t="s">
        <v>122</v>
      </c>
      <c r="BM122" s="18" t="s">
        <v>128</v>
      </c>
    </row>
    <row r="123" spans="2:65" s="146" customFormat="1" ht="51" customHeight="1">
      <c r="B123" s="126"/>
      <c r="C123" s="152">
        <v>3</v>
      </c>
      <c r="D123" s="152" t="s">
        <v>120</v>
      </c>
      <c r="E123" s="153" t="s">
        <v>131</v>
      </c>
      <c r="F123" s="236" t="s">
        <v>132</v>
      </c>
      <c r="G123" s="236"/>
      <c r="H123" s="236"/>
      <c r="I123" s="236"/>
      <c r="J123" s="154" t="s">
        <v>127</v>
      </c>
      <c r="K123" s="155">
        <v>10.8</v>
      </c>
      <c r="L123" s="237"/>
      <c r="M123" s="237"/>
      <c r="N123" s="237">
        <f>ROUND(L123*K123,2)</f>
        <v>0</v>
      </c>
      <c r="O123" s="237"/>
      <c r="P123" s="237"/>
      <c r="Q123" s="237"/>
      <c r="R123" s="127"/>
      <c r="T123" s="128" t="s">
        <v>5</v>
      </c>
      <c r="U123" s="37" t="s">
        <v>37</v>
      </c>
      <c r="V123" s="129">
        <v>5.4399999999999997E-2</v>
      </c>
      <c r="W123" s="129">
        <f>V123*K123</f>
        <v>0.58752000000000004</v>
      </c>
      <c r="X123" s="129">
        <v>0</v>
      </c>
      <c r="Y123" s="129">
        <f>X123*K123</f>
        <v>0</v>
      </c>
      <c r="Z123" s="129">
        <v>0</v>
      </c>
      <c r="AA123" s="130">
        <f>Z123*K123</f>
        <v>0</v>
      </c>
      <c r="AR123" s="18" t="s">
        <v>122</v>
      </c>
      <c r="AT123" s="18" t="s">
        <v>120</v>
      </c>
      <c r="AU123" s="18" t="s">
        <v>123</v>
      </c>
      <c r="AY123" s="18" t="s">
        <v>119</v>
      </c>
      <c r="BE123" s="131">
        <f>IF(U123="základná",N123,0)</f>
        <v>0</v>
      </c>
      <c r="BF123" s="131">
        <f>IF(U123="znížená",N123,0)</f>
        <v>0</v>
      </c>
      <c r="BG123" s="131">
        <f>IF(U123="zákl. prenesená",N123,0)</f>
        <v>0</v>
      </c>
      <c r="BH123" s="131">
        <f>IF(U123="zníž. prenesená",N123,0)</f>
        <v>0</v>
      </c>
      <c r="BI123" s="131">
        <f>IF(U123="nulová",N123,0)</f>
        <v>0</v>
      </c>
      <c r="BJ123" s="18" t="s">
        <v>123</v>
      </c>
      <c r="BK123" s="131">
        <f>ROUND(L123*K123,2)</f>
        <v>0</v>
      </c>
      <c r="BL123" s="18" t="s">
        <v>122</v>
      </c>
      <c r="BM123" s="18" t="s">
        <v>133</v>
      </c>
    </row>
    <row r="124" spans="2:65" s="146" customFormat="1" ht="63.75" customHeight="1">
      <c r="B124" s="126"/>
      <c r="C124" s="152">
        <v>4</v>
      </c>
      <c r="D124" s="152" t="s">
        <v>120</v>
      </c>
      <c r="E124" s="153" t="s">
        <v>135</v>
      </c>
      <c r="F124" s="236" t="s">
        <v>193</v>
      </c>
      <c r="G124" s="236"/>
      <c r="H124" s="236"/>
      <c r="I124" s="236"/>
      <c r="J124" s="154" t="s">
        <v>127</v>
      </c>
      <c r="K124" s="155">
        <f>K123*2</f>
        <v>21.6</v>
      </c>
      <c r="L124" s="237"/>
      <c r="M124" s="237"/>
      <c r="N124" s="237">
        <f>ROUND(L124*K124,2)</f>
        <v>0</v>
      </c>
      <c r="O124" s="237"/>
      <c r="P124" s="237"/>
      <c r="Q124" s="237"/>
      <c r="R124" s="127"/>
      <c r="T124" s="128" t="s">
        <v>5</v>
      </c>
      <c r="U124" s="37" t="s">
        <v>37</v>
      </c>
      <c r="V124" s="129">
        <v>5.0000000000000001E-3</v>
      </c>
      <c r="W124" s="129">
        <f>V124*K124</f>
        <v>0.10800000000000001</v>
      </c>
      <c r="X124" s="129">
        <v>0</v>
      </c>
      <c r="Y124" s="129">
        <f>X124*K124</f>
        <v>0</v>
      </c>
      <c r="Z124" s="129">
        <v>0</v>
      </c>
      <c r="AA124" s="130">
        <f>Z124*K124</f>
        <v>0</v>
      </c>
      <c r="AR124" s="18" t="s">
        <v>122</v>
      </c>
      <c r="AT124" s="18" t="s">
        <v>120</v>
      </c>
      <c r="AU124" s="18" t="s">
        <v>123</v>
      </c>
      <c r="AY124" s="18" t="s">
        <v>119</v>
      </c>
      <c r="BE124" s="131">
        <f>IF(U124="základná",N124,0)</f>
        <v>0</v>
      </c>
      <c r="BF124" s="131">
        <f>IF(U124="znížená",N124,0)</f>
        <v>0</v>
      </c>
      <c r="BG124" s="131">
        <f>IF(U124="zákl. prenesená",N124,0)</f>
        <v>0</v>
      </c>
      <c r="BH124" s="131">
        <f>IF(U124="zníž. prenesená",N124,0)</f>
        <v>0</v>
      </c>
      <c r="BI124" s="131">
        <f>IF(U124="nulová",N124,0)</f>
        <v>0</v>
      </c>
      <c r="BJ124" s="18" t="s">
        <v>123</v>
      </c>
      <c r="BK124" s="131">
        <f>ROUND(L124*K124,2)</f>
        <v>0</v>
      </c>
      <c r="BL124" s="18" t="s">
        <v>122</v>
      </c>
      <c r="BM124" s="18" t="s">
        <v>136</v>
      </c>
    </row>
    <row r="125" spans="2:65" s="146" customFormat="1" ht="25.5" customHeight="1">
      <c r="B125" s="126"/>
      <c r="C125" s="152">
        <v>5</v>
      </c>
      <c r="D125" s="152" t="s">
        <v>120</v>
      </c>
      <c r="E125" s="153" t="s">
        <v>137</v>
      </c>
      <c r="F125" s="236" t="s">
        <v>138</v>
      </c>
      <c r="G125" s="236"/>
      <c r="H125" s="236"/>
      <c r="I125" s="236"/>
      <c r="J125" s="154" t="s">
        <v>127</v>
      </c>
      <c r="K125" s="155">
        <v>10.8</v>
      </c>
      <c r="L125" s="237"/>
      <c r="M125" s="237"/>
      <c r="N125" s="237">
        <f>ROUND(L125*K125,2)</f>
        <v>0</v>
      </c>
      <c r="O125" s="237"/>
      <c r="P125" s="237"/>
      <c r="Q125" s="237"/>
      <c r="R125" s="127"/>
      <c r="T125" s="128" t="s">
        <v>5</v>
      </c>
      <c r="U125" s="37" t="s">
        <v>37</v>
      </c>
      <c r="V125" s="129">
        <v>8.6999999999999994E-2</v>
      </c>
      <c r="W125" s="129">
        <f>V125*K125</f>
        <v>0.93959999999999999</v>
      </c>
      <c r="X125" s="129">
        <v>0</v>
      </c>
      <c r="Y125" s="129">
        <f>X125*K125</f>
        <v>0</v>
      </c>
      <c r="Z125" s="129">
        <v>0</v>
      </c>
      <c r="AA125" s="130">
        <f>Z125*K125</f>
        <v>0</v>
      </c>
      <c r="AR125" s="18" t="s">
        <v>122</v>
      </c>
      <c r="AT125" s="18" t="s">
        <v>120</v>
      </c>
      <c r="AU125" s="18" t="s">
        <v>123</v>
      </c>
      <c r="AY125" s="18" t="s">
        <v>119</v>
      </c>
      <c r="BE125" s="131">
        <f>IF(U125="základná",N125,0)</f>
        <v>0</v>
      </c>
      <c r="BF125" s="131">
        <f>IF(U125="znížená",N125,0)</f>
        <v>0</v>
      </c>
      <c r="BG125" s="131">
        <f>IF(U125="zákl. prenesená",N125,0)</f>
        <v>0</v>
      </c>
      <c r="BH125" s="131">
        <f>IF(U125="zníž. prenesená",N125,0)</f>
        <v>0</v>
      </c>
      <c r="BI125" s="131">
        <f>IF(U125="nulová",N125,0)</f>
        <v>0</v>
      </c>
      <c r="BJ125" s="18" t="s">
        <v>123</v>
      </c>
      <c r="BK125" s="131">
        <f>ROUND(L125*K125,2)</f>
        <v>0</v>
      </c>
      <c r="BL125" s="18" t="s">
        <v>122</v>
      </c>
      <c r="BM125" s="18" t="s">
        <v>139</v>
      </c>
    </row>
    <row r="126" spans="2:65" s="146" customFormat="1" ht="25.5" customHeight="1">
      <c r="B126" s="126"/>
      <c r="C126" s="152">
        <v>6</v>
      </c>
      <c r="D126" s="152" t="s">
        <v>120</v>
      </c>
      <c r="E126" s="153" t="s">
        <v>140</v>
      </c>
      <c r="F126" s="236" t="s">
        <v>141</v>
      </c>
      <c r="G126" s="236"/>
      <c r="H126" s="236"/>
      <c r="I126" s="236"/>
      <c r="J126" s="154" t="s">
        <v>127</v>
      </c>
      <c r="K126" s="155">
        <v>10.8</v>
      </c>
      <c r="L126" s="237"/>
      <c r="M126" s="237"/>
      <c r="N126" s="237">
        <f>ROUND(L126*K126,2)</f>
        <v>0</v>
      </c>
      <c r="O126" s="237"/>
      <c r="P126" s="237"/>
      <c r="Q126" s="237"/>
      <c r="R126" s="127"/>
      <c r="T126" s="128" t="s">
        <v>5</v>
      </c>
      <c r="U126" s="37" t="s">
        <v>37</v>
      </c>
      <c r="V126" s="129">
        <v>8.0000000000000002E-3</v>
      </c>
      <c r="W126" s="129">
        <f>V126*K126</f>
        <v>8.6400000000000005E-2</v>
      </c>
      <c r="X126" s="129">
        <v>0</v>
      </c>
      <c r="Y126" s="129">
        <f>X126*K126</f>
        <v>0</v>
      </c>
      <c r="Z126" s="129">
        <v>0</v>
      </c>
      <c r="AA126" s="130">
        <f>Z126*K126</f>
        <v>0</v>
      </c>
      <c r="AR126" s="18" t="s">
        <v>122</v>
      </c>
      <c r="AT126" s="18" t="s">
        <v>120</v>
      </c>
      <c r="AU126" s="18" t="s">
        <v>123</v>
      </c>
      <c r="AY126" s="18" t="s">
        <v>119</v>
      </c>
      <c r="BE126" s="131">
        <f>IF(U126="základná",N126,0)</f>
        <v>0</v>
      </c>
      <c r="BF126" s="131">
        <f>IF(U126="znížená",N126,0)</f>
        <v>0</v>
      </c>
      <c r="BG126" s="131">
        <f>IF(U126="zákl. prenesená",N126,0)</f>
        <v>0</v>
      </c>
      <c r="BH126" s="131">
        <f>IF(U126="zníž. prenesená",N126,0)</f>
        <v>0</v>
      </c>
      <c r="BI126" s="131">
        <f>IF(U126="nulová",N126,0)</f>
        <v>0</v>
      </c>
      <c r="BJ126" s="18" t="s">
        <v>123</v>
      </c>
      <c r="BK126" s="131">
        <f>ROUND(L126*K126,2)</f>
        <v>0</v>
      </c>
      <c r="BL126" s="18" t="s">
        <v>122</v>
      </c>
      <c r="BM126" s="18" t="s">
        <v>142</v>
      </c>
    </row>
    <row r="127" spans="2:65" s="146" customFormat="1" ht="25.5" customHeight="1">
      <c r="B127" s="126"/>
      <c r="C127" s="152">
        <v>7</v>
      </c>
      <c r="D127" s="152" t="s">
        <v>120</v>
      </c>
      <c r="E127" s="153" t="s">
        <v>143</v>
      </c>
      <c r="F127" s="236" t="s">
        <v>144</v>
      </c>
      <c r="G127" s="236"/>
      <c r="H127" s="236"/>
      <c r="I127" s="236"/>
      <c r="J127" s="154" t="s">
        <v>129</v>
      </c>
      <c r="K127" s="155">
        <f>0.47*K121</f>
        <v>25.38</v>
      </c>
      <c r="L127" s="237"/>
      <c r="M127" s="237"/>
      <c r="N127" s="237">
        <f>ROUND(L127*K127,2)</f>
        <v>0</v>
      </c>
      <c r="O127" s="237"/>
      <c r="P127" s="237"/>
      <c r="Q127" s="237"/>
      <c r="R127" s="127"/>
      <c r="T127" s="128" t="s">
        <v>5</v>
      </c>
      <c r="U127" s="37" t="s">
        <v>37</v>
      </c>
      <c r="V127" s="129">
        <v>0</v>
      </c>
      <c r="W127" s="129">
        <f>V127*K127</f>
        <v>0</v>
      </c>
      <c r="X127" s="129">
        <v>0</v>
      </c>
      <c r="Y127" s="129">
        <f>X127*K127</f>
        <v>0</v>
      </c>
      <c r="Z127" s="129">
        <v>0</v>
      </c>
      <c r="AA127" s="130">
        <f>Z127*K127</f>
        <v>0</v>
      </c>
      <c r="AR127" s="18" t="s">
        <v>122</v>
      </c>
      <c r="AT127" s="18" t="s">
        <v>120</v>
      </c>
      <c r="AU127" s="18" t="s">
        <v>123</v>
      </c>
      <c r="AY127" s="18" t="s">
        <v>119</v>
      </c>
      <c r="BE127" s="131">
        <f>IF(U127="základná",N127,0)</f>
        <v>0</v>
      </c>
      <c r="BF127" s="131">
        <f>IF(U127="znížená",N127,0)</f>
        <v>0</v>
      </c>
      <c r="BG127" s="131">
        <f>IF(U127="zákl. prenesená",N127,0)</f>
        <v>0</v>
      </c>
      <c r="BH127" s="131">
        <f>IF(U127="zníž. prenesená",N127,0)</f>
        <v>0</v>
      </c>
      <c r="BI127" s="131">
        <f>IF(U127="nulová",N127,0)</f>
        <v>0</v>
      </c>
      <c r="BJ127" s="18" t="s">
        <v>123</v>
      </c>
      <c r="BK127" s="131">
        <f>ROUND(L127*K127,2)</f>
        <v>0</v>
      </c>
      <c r="BL127" s="18" t="s">
        <v>122</v>
      </c>
      <c r="BM127" s="18" t="s">
        <v>145</v>
      </c>
    </row>
    <row r="128" spans="2:65" s="146" customFormat="1" ht="25.5" customHeight="1">
      <c r="B128" s="126"/>
      <c r="C128" s="152">
        <v>8</v>
      </c>
      <c r="D128" s="152" t="s">
        <v>120</v>
      </c>
      <c r="E128" s="153" t="s">
        <v>147</v>
      </c>
      <c r="F128" s="236" t="s">
        <v>148</v>
      </c>
      <c r="G128" s="236"/>
      <c r="H128" s="236"/>
      <c r="I128" s="236"/>
      <c r="J128" s="154" t="s">
        <v>121</v>
      </c>
      <c r="K128" s="155">
        <v>54</v>
      </c>
      <c r="L128" s="237"/>
      <c r="M128" s="237"/>
      <c r="N128" s="237">
        <f t="shared" ref="N128" si="10">ROUND(L128*K128,2)</f>
        <v>0</v>
      </c>
      <c r="O128" s="237"/>
      <c r="P128" s="237"/>
      <c r="Q128" s="237"/>
      <c r="R128" s="127"/>
      <c r="T128" s="128" t="s">
        <v>5</v>
      </c>
      <c r="U128" s="37" t="s">
        <v>37</v>
      </c>
      <c r="V128" s="129">
        <v>1.7000000000000001E-2</v>
      </c>
      <c r="W128" s="129">
        <f t="shared" ref="W128" si="11">V128*K128</f>
        <v>0.91800000000000004</v>
      </c>
      <c r="X128" s="129">
        <v>0</v>
      </c>
      <c r="Y128" s="129">
        <f t="shared" ref="Y128" si="12">X128*K128</f>
        <v>0</v>
      </c>
      <c r="Z128" s="129">
        <v>0</v>
      </c>
      <c r="AA128" s="130">
        <f t="shared" ref="AA128" si="13">Z128*K128</f>
        <v>0</v>
      </c>
      <c r="AR128" s="18" t="s">
        <v>122</v>
      </c>
      <c r="AT128" s="18" t="s">
        <v>120</v>
      </c>
      <c r="AU128" s="18" t="s">
        <v>123</v>
      </c>
      <c r="AY128" s="18" t="s">
        <v>119</v>
      </c>
      <c r="BE128" s="131">
        <f t="shared" ref="BE128" si="14">IF(U128="základná",N128,0)</f>
        <v>0</v>
      </c>
      <c r="BF128" s="131">
        <f t="shared" ref="BF128" si="15">IF(U128="znížená",N128,0)</f>
        <v>0</v>
      </c>
      <c r="BG128" s="131">
        <f t="shared" ref="BG128" si="16">IF(U128="zákl. prenesená",N128,0)</f>
        <v>0</v>
      </c>
      <c r="BH128" s="131">
        <f t="shared" ref="BH128" si="17">IF(U128="zníž. prenesená",N128,0)</f>
        <v>0</v>
      </c>
      <c r="BI128" s="131">
        <f t="shared" ref="BI128" si="18">IF(U128="nulová",N128,0)</f>
        <v>0</v>
      </c>
      <c r="BJ128" s="18" t="s">
        <v>123</v>
      </c>
      <c r="BK128" s="131">
        <f t="shared" ref="BK128" si="19">ROUND(L128*K128,2)</f>
        <v>0</v>
      </c>
      <c r="BL128" s="18" t="s">
        <v>122</v>
      </c>
      <c r="BM128" s="18" t="s">
        <v>149</v>
      </c>
    </row>
    <row r="129" spans="1:65" s="145" customFormat="1" ht="16.5" customHeight="1">
      <c r="A129" s="9"/>
      <c r="B129" s="116"/>
      <c r="C129" s="156"/>
      <c r="D129" s="157" t="s">
        <v>175</v>
      </c>
      <c r="E129" s="157"/>
      <c r="F129" s="157"/>
      <c r="G129" s="157"/>
      <c r="H129" s="157"/>
      <c r="I129" s="157"/>
      <c r="J129" s="157"/>
      <c r="K129" s="157"/>
      <c r="L129" s="157"/>
      <c r="M129" s="157"/>
      <c r="N129" s="240">
        <f>SUM(N130)</f>
        <v>0</v>
      </c>
      <c r="O129" s="241"/>
      <c r="P129" s="241"/>
      <c r="Q129" s="241"/>
      <c r="R129" s="133"/>
      <c r="T129" s="134"/>
      <c r="AA129" s="135"/>
      <c r="AT129" s="132"/>
      <c r="AU129" s="132"/>
      <c r="AY129" s="132"/>
    </row>
    <row r="130" spans="1:65" s="145" customFormat="1" ht="30.75" customHeight="1">
      <c r="A130" s="146"/>
      <c r="B130" s="126"/>
      <c r="C130" s="152">
        <v>9</v>
      </c>
      <c r="D130" s="152" t="s">
        <v>120</v>
      </c>
      <c r="E130" s="153" t="s">
        <v>176</v>
      </c>
      <c r="F130" s="236" t="s">
        <v>191</v>
      </c>
      <c r="G130" s="236"/>
      <c r="H130" s="236"/>
      <c r="I130" s="236"/>
      <c r="J130" s="154" t="s">
        <v>121</v>
      </c>
      <c r="K130" s="155">
        <v>54</v>
      </c>
      <c r="L130" s="237"/>
      <c r="M130" s="237"/>
      <c r="N130" s="237">
        <f>ROUND(L130*K130,2)</f>
        <v>0</v>
      </c>
      <c r="O130" s="237"/>
      <c r="P130" s="237"/>
      <c r="Q130" s="237"/>
      <c r="R130" s="133"/>
      <c r="T130" s="134"/>
      <c r="AA130" s="135"/>
      <c r="AT130" s="132"/>
      <c r="AU130" s="132"/>
      <c r="AY130" s="132"/>
    </row>
    <row r="131" spans="1:65" s="9" customFormat="1" ht="29.85" customHeight="1">
      <c r="B131" s="116"/>
      <c r="C131" s="156"/>
      <c r="D131" s="157" t="s">
        <v>99</v>
      </c>
      <c r="E131" s="157"/>
      <c r="F131" s="157"/>
      <c r="G131" s="157"/>
      <c r="H131" s="157"/>
      <c r="I131" s="157"/>
      <c r="J131" s="157"/>
      <c r="K131" s="157"/>
      <c r="L131" s="157"/>
      <c r="M131" s="157"/>
      <c r="N131" s="232">
        <f>SUM(N132:Q133)</f>
        <v>0</v>
      </c>
      <c r="O131" s="233"/>
      <c r="P131" s="233"/>
      <c r="Q131" s="233"/>
      <c r="R131" s="118"/>
      <c r="T131" s="119"/>
      <c r="W131" s="120" t="e">
        <f>SUM(#REF!)</f>
        <v>#REF!</v>
      </c>
      <c r="Y131" s="120" t="e">
        <f>SUM(#REF!)</f>
        <v>#REF!</v>
      </c>
      <c r="AA131" s="121" t="e">
        <f>SUM(#REF!)</f>
        <v>#REF!</v>
      </c>
      <c r="AR131" s="122" t="s">
        <v>76</v>
      </c>
      <c r="AT131" s="123" t="s">
        <v>69</v>
      </c>
      <c r="AU131" s="123" t="s">
        <v>76</v>
      </c>
      <c r="AY131" s="122" t="s">
        <v>119</v>
      </c>
      <c r="BK131" s="124" t="e">
        <f>SUM(#REF!)</f>
        <v>#REF!</v>
      </c>
    </row>
    <row r="132" spans="1:65" s="146" customFormat="1" ht="25.5" customHeight="1">
      <c r="B132" s="126"/>
      <c r="C132" s="152">
        <v>10</v>
      </c>
      <c r="D132" s="152" t="s">
        <v>120</v>
      </c>
      <c r="E132" s="153" t="s">
        <v>187</v>
      </c>
      <c r="F132" s="236" t="s">
        <v>188</v>
      </c>
      <c r="G132" s="236"/>
      <c r="H132" s="236"/>
      <c r="I132" s="236"/>
      <c r="J132" s="154" t="s">
        <v>121</v>
      </c>
      <c r="K132" s="155">
        <v>54</v>
      </c>
      <c r="L132" s="237"/>
      <c r="M132" s="237"/>
      <c r="N132" s="237">
        <f t="shared" ref="N132" si="20">ROUND(L132*K132,2)</f>
        <v>0</v>
      </c>
      <c r="O132" s="237"/>
      <c r="P132" s="237"/>
      <c r="Q132" s="237"/>
      <c r="R132" s="127"/>
      <c r="T132" s="140"/>
      <c r="U132" s="37"/>
      <c r="V132" s="129"/>
      <c r="W132" s="129"/>
      <c r="X132" s="129"/>
      <c r="Y132" s="129"/>
      <c r="Z132" s="129"/>
      <c r="AA132" s="130"/>
      <c r="AR132" s="18"/>
      <c r="AT132" s="18"/>
      <c r="AU132" s="18"/>
      <c r="AY132" s="18"/>
      <c r="BE132" s="131"/>
      <c r="BF132" s="131"/>
      <c r="BG132" s="131"/>
      <c r="BH132" s="131"/>
      <c r="BI132" s="131"/>
      <c r="BJ132" s="18"/>
      <c r="BK132" s="131"/>
      <c r="BL132" s="18"/>
      <c r="BM132" s="18"/>
    </row>
    <row r="133" spans="1:65" s="146" customFormat="1" ht="37.5" customHeight="1">
      <c r="B133" s="126"/>
      <c r="C133" s="152">
        <v>11</v>
      </c>
      <c r="D133" s="152" t="s">
        <v>120</v>
      </c>
      <c r="E133" s="153" t="s">
        <v>190</v>
      </c>
      <c r="F133" s="236" t="s">
        <v>189</v>
      </c>
      <c r="G133" s="236"/>
      <c r="H133" s="236"/>
      <c r="I133" s="236"/>
      <c r="J133" s="154" t="s">
        <v>121</v>
      </c>
      <c r="K133" s="155">
        <v>54</v>
      </c>
      <c r="L133" s="237"/>
      <c r="M133" s="237"/>
      <c r="N133" s="237">
        <f>ROUND(L133*K133,2)</f>
        <v>0</v>
      </c>
      <c r="O133" s="237"/>
      <c r="P133" s="237"/>
      <c r="Q133" s="237"/>
      <c r="R133" s="127"/>
      <c r="T133" s="140"/>
      <c r="U133" s="37"/>
      <c r="V133" s="129"/>
      <c r="W133" s="129"/>
      <c r="X133" s="129"/>
      <c r="Y133" s="129"/>
      <c r="Z133" s="129"/>
      <c r="AA133" s="130"/>
      <c r="AR133" s="18"/>
      <c r="AT133" s="18"/>
      <c r="AU133" s="18"/>
      <c r="AY133" s="18"/>
      <c r="BE133" s="131"/>
      <c r="BF133" s="131"/>
      <c r="BG133" s="131"/>
      <c r="BH133" s="131"/>
      <c r="BI133" s="131"/>
      <c r="BJ133" s="18"/>
      <c r="BK133" s="131"/>
      <c r="BL133" s="18"/>
      <c r="BM133" s="18"/>
    </row>
    <row r="134" spans="1:65" s="9" customFormat="1" ht="29.85" customHeight="1">
      <c r="B134" s="116"/>
      <c r="C134" s="156"/>
      <c r="D134" s="157" t="s">
        <v>100</v>
      </c>
      <c r="E134" s="157"/>
      <c r="F134" s="157"/>
      <c r="G134" s="157"/>
      <c r="H134" s="157"/>
      <c r="I134" s="157"/>
      <c r="J134" s="157"/>
      <c r="K134" s="157"/>
      <c r="L134" s="157"/>
      <c r="M134" s="157"/>
      <c r="N134" s="232">
        <f>SUM(N135:Q140)</f>
        <v>0</v>
      </c>
      <c r="O134" s="232"/>
      <c r="P134" s="232"/>
      <c r="Q134" s="232"/>
      <c r="R134" s="118"/>
      <c r="T134" s="119"/>
      <c r="W134" s="120">
        <f>SUM(W136:W140)</f>
        <v>9.5130360000000014</v>
      </c>
      <c r="Y134" s="120">
        <f>SUM(Y136:Y140)</f>
        <v>2.49072</v>
      </c>
      <c r="AA134" s="121">
        <f>SUM(AA136:AA140)</f>
        <v>0</v>
      </c>
      <c r="AR134" s="122" t="s">
        <v>76</v>
      </c>
      <c r="AT134" s="123" t="s">
        <v>69</v>
      </c>
      <c r="AU134" s="123" t="s">
        <v>76</v>
      </c>
      <c r="AY134" s="122" t="s">
        <v>119</v>
      </c>
      <c r="BK134" s="124">
        <f>SUM(BK136:BK140)</f>
        <v>0</v>
      </c>
    </row>
    <row r="135" spans="1:65" s="9" customFormat="1" ht="45.75" customHeight="1">
      <c r="B135" s="116"/>
      <c r="C135" s="152">
        <v>12</v>
      </c>
      <c r="D135" s="152" t="s">
        <v>120</v>
      </c>
      <c r="E135" s="153" t="s">
        <v>179</v>
      </c>
      <c r="F135" s="236" t="s">
        <v>180</v>
      </c>
      <c r="G135" s="236"/>
      <c r="H135" s="236"/>
      <c r="I135" s="236"/>
      <c r="J135" s="154" t="s">
        <v>121</v>
      </c>
      <c r="K135" s="155">
        <v>40</v>
      </c>
      <c r="L135" s="237"/>
      <c r="M135" s="237"/>
      <c r="N135" s="237">
        <f>ROUND(L135*K135,2)</f>
        <v>0</v>
      </c>
      <c r="O135" s="237"/>
      <c r="P135" s="237"/>
      <c r="Q135" s="237"/>
      <c r="R135" s="118"/>
      <c r="T135" s="119"/>
      <c r="W135" s="120"/>
      <c r="Y135" s="120"/>
      <c r="AA135" s="121"/>
      <c r="AR135" s="122"/>
      <c r="AT135" s="123"/>
      <c r="AU135" s="123"/>
      <c r="AY135" s="122"/>
      <c r="BK135" s="124"/>
    </row>
    <row r="136" spans="1:65" s="146" customFormat="1" ht="38.25" customHeight="1">
      <c r="B136" s="126"/>
      <c r="C136" s="152">
        <v>13</v>
      </c>
      <c r="D136" s="152" t="s">
        <v>120</v>
      </c>
      <c r="E136" s="153" t="s">
        <v>152</v>
      </c>
      <c r="F136" s="236" t="s">
        <v>177</v>
      </c>
      <c r="G136" s="236"/>
      <c r="H136" s="236"/>
      <c r="I136" s="236"/>
      <c r="J136" s="154" t="s">
        <v>150</v>
      </c>
      <c r="K136" s="155">
        <v>12</v>
      </c>
      <c r="L136" s="237"/>
      <c r="M136" s="237"/>
      <c r="N136" s="237">
        <f>ROUND(L136*K136,2)</f>
        <v>0</v>
      </c>
      <c r="O136" s="237"/>
      <c r="P136" s="237"/>
      <c r="Q136" s="237"/>
      <c r="R136" s="127"/>
      <c r="T136" s="128" t="s">
        <v>5</v>
      </c>
      <c r="U136" s="37" t="s">
        <v>37</v>
      </c>
      <c r="V136" s="129">
        <v>0.20399999999999999</v>
      </c>
      <c r="W136" s="129">
        <f>V136*K136</f>
        <v>2.448</v>
      </c>
      <c r="X136" s="129">
        <v>0.12656000000000001</v>
      </c>
      <c r="Y136" s="129">
        <f>X136*K136</f>
        <v>1.5187200000000001</v>
      </c>
      <c r="Z136" s="129">
        <v>0</v>
      </c>
      <c r="AA136" s="130">
        <f>Z136*K136</f>
        <v>0</v>
      </c>
      <c r="AR136" s="18" t="s">
        <v>122</v>
      </c>
      <c r="AT136" s="18" t="s">
        <v>120</v>
      </c>
      <c r="AU136" s="18" t="s">
        <v>123</v>
      </c>
      <c r="AY136" s="18" t="s">
        <v>119</v>
      </c>
      <c r="BE136" s="131">
        <f>IF(U136="základná",N136,0)</f>
        <v>0</v>
      </c>
      <c r="BF136" s="131">
        <f>IF(U136="znížená",N136,0)</f>
        <v>0</v>
      </c>
      <c r="BG136" s="131">
        <f>IF(U136="zákl. prenesená",N136,0)</f>
        <v>0</v>
      </c>
      <c r="BH136" s="131">
        <f>IF(U136="zníž. prenesená",N136,0)</f>
        <v>0</v>
      </c>
      <c r="BI136" s="131">
        <f>IF(U136="nulová",N136,0)</f>
        <v>0</v>
      </c>
      <c r="BJ136" s="18" t="s">
        <v>123</v>
      </c>
      <c r="BK136" s="131">
        <f>ROUND(L136*K136,2)</f>
        <v>0</v>
      </c>
      <c r="BL136" s="18" t="s">
        <v>122</v>
      </c>
      <c r="BM136" s="18" t="s">
        <v>153</v>
      </c>
    </row>
    <row r="137" spans="1:65" s="146" customFormat="1" ht="25.5" customHeight="1">
      <c r="B137" s="126"/>
      <c r="C137" s="158">
        <v>14</v>
      </c>
      <c r="D137" s="158" t="s">
        <v>146</v>
      </c>
      <c r="E137" s="159" t="s">
        <v>154</v>
      </c>
      <c r="F137" s="238" t="s">
        <v>178</v>
      </c>
      <c r="G137" s="238"/>
      <c r="H137" s="238"/>
      <c r="I137" s="238"/>
      <c r="J137" s="160" t="s">
        <v>151</v>
      </c>
      <c r="K137" s="161">
        <v>12</v>
      </c>
      <c r="L137" s="239"/>
      <c r="M137" s="239"/>
      <c r="N137" s="239">
        <f>ROUND(L137*K137,2)</f>
        <v>0</v>
      </c>
      <c r="O137" s="237"/>
      <c r="P137" s="237"/>
      <c r="Q137" s="237"/>
      <c r="R137" s="127"/>
      <c r="T137" s="128" t="s">
        <v>5</v>
      </c>
      <c r="U137" s="37" t="s">
        <v>37</v>
      </c>
      <c r="V137" s="129">
        <v>0</v>
      </c>
      <c r="W137" s="129">
        <f>V137*K137</f>
        <v>0</v>
      </c>
      <c r="X137" s="129">
        <v>8.1000000000000003E-2</v>
      </c>
      <c r="Y137" s="129">
        <f>X137*K137</f>
        <v>0.97199999999999998</v>
      </c>
      <c r="Z137" s="129">
        <v>0</v>
      </c>
      <c r="AA137" s="130">
        <f>Z137*K137</f>
        <v>0</v>
      </c>
      <c r="AR137" s="18" t="s">
        <v>134</v>
      </c>
      <c r="AT137" s="18" t="s">
        <v>146</v>
      </c>
      <c r="AU137" s="18" t="s">
        <v>123</v>
      </c>
      <c r="AY137" s="18" t="s">
        <v>119</v>
      </c>
      <c r="BE137" s="131">
        <f>IF(U137="základná",N137,0)</f>
        <v>0</v>
      </c>
      <c r="BF137" s="131">
        <f>IF(U137="znížená",N137,0)</f>
        <v>0</v>
      </c>
      <c r="BG137" s="131">
        <f>IF(U137="zákl. prenesená",N137,0)</f>
        <v>0</v>
      </c>
      <c r="BH137" s="131">
        <f>IF(U137="zníž. prenesená",N137,0)</f>
        <v>0</v>
      </c>
      <c r="BI137" s="131">
        <f>IF(U137="nulová",N137,0)</f>
        <v>0</v>
      </c>
      <c r="BJ137" s="18" t="s">
        <v>123</v>
      </c>
      <c r="BK137" s="131">
        <f>ROUND(L137*K137,2)</f>
        <v>0</v>
      </c>
      <c r="BL137" s="18" t="s">
        <v>122</v>
      </c>
      <c r="BM137" s="18" t="s">
        <v>155</v>
      </c>
    </row>
    <row r="138" spans="1:65" s="146" customFormat="1" ht="25.5" customHeight="1">
      <c r="B138" s="126"/>
      <c r="C138" s="152">
        <v>15</v>
      </c>
      <c r="D138" s="152" t="s">
        <v>120</v>
      </c>
      <c r="E138" s="153" t="s">
        <v>156</v>
      </c>
      <c r="F138" s="236" t="s">
        <v>157</v>
      </c>
      <c r="G138" s="236"/>
      <c r="H138" s="236"/>
      <c r="I138" s="236"/>
      <c r="J138" s="154" t="s">
        <v>129</v>
      </c>
      <c r="K138" s="155">
        <f>2.2*K122</f>
        <v>11.286000000000001</v>
      </c>
      <c r="L138" s="237"/>
      <c r="M138" s="237"/>
      <c r="N138" s="237">
        <f t="shared" ref="N138:N140" si="21">ROUND(L138*K138,2)</f>
        <v>0</v>
      </c>
      <c r="O138" s="237"/>
      <c r="P138" s="237"/>
      <c r="Q138" s="237"/>
      <c r="R138" s="127"/>
      <c r="T138" s="128" t="s">
        <v>5</v>
      </c>
      <c r="U138" s="37" t="s">
        <v>37</v>
      </c>
      <c r="V138" s="129">
        <v>0.59799999999999998</v>
      </c>
      <c r="W138" s="129">
        <f t="shared" ref="W138:W140" si="22">V138*K138</f>
        <v>6.7490280000000009</v>
      </c>
      <c r="X138" s="129">
        <v>0</v>
      </c>
      <c r="Y138" s="129">
        <f t="shared" ref="Y138:Y140" si="23">X138*K138</f>
        <v>0</v>
      </c>
      <c r="Z138" s="129">
        <v>0</v>
      </c>
      <c r="AA138" s="130">
        <f t="shared" ref="AA138:AA140" si="24">Z138*K138</f>
        <v>0</v>
      </c>
      <c r="AR138" s="18" t="s">
        <v>122</v>
      </c>
      <c r="AT138" s="18" t="s">
        <v>120</v>
      </c>
      <c r="AU138" s="18" t="s">
        <v>123</v>
      </c>
      <c r="AY138" s="18" t="s">
        <v>119</v>
      </c>
      <c r="BE138" s="131">
        <f t="shared" ref="BE138:BE140" si="25">IF(U138="základná",N138,0)</f>
        <v>0</v>
      </c>
      <c r="BF138" s="131">
        <f t="shared" ref="BF138:BF140" si="26">IF(U138="znížená",N138,0)</f>
        <v>0</v>
      </c>
      <c r="BG138" s="131">
        <f t="shared" ref="BG138:BG140" si="27">IF(U138="zákl. prenesená",N138,0)</f>
        <v>0</v>
      </c>
      <c r="BH138" s="131">
        <f t="shared" ref="BH138:BH140" si="28">IF(U138="zníž. prenesená",N138,0)</f>
        <v>0</v>
      </c>
      <c r="BI138" s="131">
        <f t="shared" ref="BI138:BI140" si="29">IF(U138="nulová",N138,0)</f>
        <v>0</v>
      </c>
      <c r="BJ138" s="18" t="s">
        <v>123</v>
      </c>
      <c r="BK138" s="131">
        <f t="shared" ref="BK138:BK140" si="30">ROUND(L138*K138,2)</f>
        <v>0</v>
      </c>
      <c r="BL138" s="18" t="s">
        <v>122</v>
      </c>
      <c r="BM138" s="18" t="s">
        <v>158</v>
      </c>
    </row>
    <row r="139" spans="1:65" s="146" customFormat="1" ht="38.25" customHeight="1">
      <c r="B139" s="126"/>
      <c r="C139" s="152">
        <v>16</v>
      </c>
      <c r="D139" s="152" t="s">
        <v>120</v>
      </c>
      <c r="E139" s="153" t="s">
        <v>159</v>
      </c>
      <c r="F139" s="236" t="s">
        <v>192</v>
      </c>
      <c r="G139" s="236"/>
      <c r="H139" s="236"/>
      <c r="I139" s="236"/>
      <c r="J139" s="154" t="s">
        <v>129</v>
      </c>
      <c r="K139" s="155">
        <f>4*K138</f>
        <v>45.144000000000005</v>
      </c>
      <c r="L139" s="237"/>
      <c r="M139" s="237"/>
      <c r="N139" s="237">
        <f t="shared" si="21"/>
        <v>0</v>
      </c>
      <c r="O139" s="237"/>
      <c r="P139" s="237"/>
      <c r="Q139" s="237"/>
      <c r="R139" s="127"/>
      <c r="T139" s="128" t="s">
        <v>5</v>
      </c>
      <c r="U139" s="37" t="s">
        <v>37</v>
      </c>
      <c r="V139" s="129">
        <v>7.0000000000000001E-3</v>
      </c>
      <c r="W139" s="129">
        <f t="shared" si="22"/>
        <v>0.31600800000000007</v>
      </c>
      <c r="X139" s="129">
        <v>0</v>
      </c>
      <c r="Y139" s="129">
        <f t="shared" si="23"/>
        <v>0</v>
      </c>
      <c r="Z139" s="129">
        <v>0</v>
      </c>
      <c r="AA139" s="130">
        <f t="shared" si="24"/>
        <v>0</v>
      </c>
      <c r="AR139" s="18" t="s">
        <v>122</v>
      </c>
      <c r="AT139" s="18" t="s">
        <v>120</v>
      </c>
      <c r="AU139" s="18" t="s">
        <v>123</v>
      </c>
      <c r="AY139" s="18" t="s">
        <v>119</v>
      </c>
      <c r="BE139" s="131">
        <f t="shared" si="25"/>
        <v>0</v>
      </c>
      <c r="BF139" s="131">
        <f t="shared" si="26"/>
        <v>0</v>
      </c>
      <c r="BG139" s="131">
        <f t="shared" si="27"/>
        <v>0</v>
      </c>
      <c r="BH139" s="131">
        <f t="shared" si="28"/>
        <v>0</v>
      </c>
      <c r="BI139" s="131">
        <f t="shared" si="29"/>
        <v>0</v>
      </c>
      <c r="BJ139" s="18" t="s">
        <v>123</v>
      </c>
      <c r="BK139" s="131">
        <f t="shared" si="30"/>
        <v>0</v>
      </c>
      <c r="BL139" s="18" t="s">
        <v>122</v>
      </c>
      <c r="BM139" s="18" t="s">
        <v>160</v>
      </c>
    </row>
    <row r="140" spans="1:65" s="146" customFormat="1" ht="25.5" customHeight="1">
      <c r="B140" s="126"/>
      <c r="C140" s="152">
        <v>17</v>
      </c>
      <c r="D140" s="152" t="s">
        <v>120</v>
      </c>
      <c r="E140" s="153" t="s">
        <v>161</v>
      </c>
      <c r="F140" s="236" t="s">
        <v>162</v>
      </c>
      <c r="G140" s="236"/>
      <c r="H140" s="236"/>
      <c r="I140" s="236"/>
      <c r="J140" s="154" t="s">
        <v>129</v>
      </c>
      <c r="K140" s="155">
        <f>K138</f>
        <v>11.286000000000001</v>
      </c>
      <c r="L140" s="237"/>
      <c r="M140" s="237"/>
      <c r="N140" s="237">
        <f t="shared" si="21"/>
        <v>0</v>
      </c>
      <c r="O140" s="237"/>
      <c r="P140" s="237"/>
      <c r="Q140" s="237"/>
      <c r="R140" s="127"/>
      <c r="T140" s="128" t="s">
        <v>5</v>
      </c>
      <c r="U140" s="37" t="s">
        <v>37</v>
      </c>
      <c r="V140" s="129">
        <v>0</v>
      </c>
      <c r="W140" s="129">
        <f t="shared" si="22"/>
        <v>0</v>
      </c>
      <c r="X140" s="129">
        <v>0</v>
      </c>
      <c r="Y140" s="129">
        <f t="shared" si="23"/>
        <v>0</v>
      </c>
      <c r="Z140" s="129">
        <v>0</v>
      </c>
      <c r="AA140" s="130">
        <f t="shared" si="24"/>
        <v>0</v>
      </c>
      <c r="AR140" s="18" t="s">
        <v>122</v>
      </c>
      <c r="AT140" s="18" t="s">
        <v>120</v>
      </c>
      <c r="AU140" s="18" t="s">
        <v>123</v>
      </c>
      <c r="AY140" s="18" t="s">
        <v>119</v>
      </c>
      <c r="BE140" s="131">
        <f t="shared" si="25"/>
        <v>0</v>
      </c>
      <c r="BF140" s="131">
        <f t="shared" si="26"/>
        <v>0</v>
      </c>
      <c r="BG140" s="131">
        <f t="shared" si="27"/>
        <v>0</v>
      </c>
      <c r="BH140" s="131">
        <f t="shared" si="28"/>
        <v>0</v>
      </c>
      <c r="BI140" s="131">
        <f t="shared" si="29"/>
        <v>0</v>
      </c>
      <c r="BJ140" s="18" t="s">
        <v>123</v>
      </c>
      <c r="BK140" s="131">
        <f t="shared" si="30"/>
        <v>0</v>
      </c>
      <c r="BL140" s="18" t="s">
        <v>122</v>
      </c>
      <c r="BM140" s="18" t="s">
        <v>163</v>
      </c>
    </row>
    <row r="141" spans="1:65" s="9" customFormat="1" ht="37.35" customHeight="1">
      <c r="B141" s="116"/>
      <c r="C141" s="156"/>
      <c r="D141" s="162" t="s">
        <v>101</v>
      </c>
      <c r="E141" s="162"/>
      <c r="F141" s="162"/>
      <c r="G141" s="162"/>
      <c r="H141" s="162"/>
      <c r="I141" s="162"/>
      <c r="J141" s="162"/>
      <c r="K141" s="162"/>
      <c r="L141" s="162"/>
      <c r="M141" s="162"/>
      <c r="N141" s="234">
        <f>BK141</f>
        <v>0</v>
      </c>
      <c r="O141" s="235"/>
      <c r="P141" s="235"/>
      <c r="Q141" s="235"/>
      <c r="R141" s="118"/>
      <c r="T141" s="119"/>
      <c r="W141" s="120">
        <f>W142+W144+W146</f>
        <v>0</v>
      </c>
      <c r="Y141" s="120">
        <f>Y142+Y144+Y146</f>
        <v>0</v>
      </c>
      <c r="AA141" s="121">
        <f>AA142+AA144+AA146</f>
        <v>0</v>
      </c>
      <c r="AR141" s="122" t="s">
        <v>130</v>
      </c>
      <c r="AT141" s="123" t="s">
        <v>69</v>
      </c>
      <c r="AU141" s="123" t="s">
        <v>70</v>
      </c>
      <c r="AY141" s="122" t="s">
        <v>119</v>
      </c>
      <c r="BK141" s="124">
        <f>BK142+BK144+BK146</f>
        <v>0</v>
      </c>
    </row>
    <row r="142" spans="1:65" s="9" customFormat="1" ht="19.899999999999999" customHeight="1">
      <c r="B142" s="116"/>
      <c r="C142" s="156"/>
      <c r="D142" s="157" t="s">
        <v>102</v>
      </c>
      <c r="E142" s="157"/>
      <c r="F142" s="157"/>
      <c r="G142" s="157"/>
      <c r="H142" s="157"/>
      <c r="I142" s="157"/>
      <c r="J142" s="157"/>
      <c r="K142" s="157"/>
      <c r="L142" s="157"/>
      <c r="M142" s="157"/>
      <c r="N142" s="240">
        <f>BK142</f>
        <v>0</v>
      </c>
      <c r="O142" s="241"/>
      <c r="P142" s="241"/>
      <c r="Q142" s="241"/>
      <c r="R142" s="118"/>
      <c r="T142" s="119"/>
      <c r="W142" s="120">
        <f>SUM(W143:W143)</f>
        <v>0</v>
      </c>
      <c r="Y142" s="120">
        <f>SUM(Y143:Y143)</f>
        <v>0</v>
      </c>
      <c r="AA142" s="121">
        <f>SUM(AA143:AA143)</f>
        <v>0</v>
      </c>
      <c r="AR142" s="122" t="s">
        <v>130</v>
      </c>
      <c r="AT142" s="123" t="s">
        <v>69</v>
      </c>
      <c r="AU142" s="123" t="s">
        <v>76</v>
      </c>
      <c r="AY142" s="122" t="s">
        <v>119</v>
      </c>
      <c r="BK142" s="124">
        <f>SUM(BK143:BK143)</f>
        <v>0</v>
      </c>
    </row>
    <row r="143" spans="1:65" s="146" customFormat="1" ht="51" customHeight="1">
      <c r="B143" s="126"/>
      <c r="C143" s="152">
        <v>18</v>
      </c>
      <c r="D143" s="152" t="s">
        <v>120</v>
      </c>
      <c r="E143" s="153" t="s">
        <v>164</v>
      </c>
      <c r="F143" s="236" t="s">
        <v>165</v>
      </c>
      <c r="G143" s="236"/>
      <c r="H143" s="236"/>
      <c r="I143" s="236"/>
      <c r="J143" s="154" t="s">
        <v>166</v>
      </c>
      <c r="K143" s="155">
        <v>1</v>
      </c>
      <c r="L143" s="237"/>
      <c r="M143" s="237"/>
      <c r="N143" s="237">
        <f>ROUND(L143*K143,2)</f>
        <v>0</v>
      </c>
      <c r="O143" s="237"/>
      <c r="P143" s="237"/>
      <c r="Q143" s="237"/>
      <c r="R143" s="127"/>
      <c r="T143" s="128" t="s">
        <v>5</v>
      </c>
      <c r="U143" s="37" t="s">
        <v>37</v>
      </c>
      <c r="V143" s="129">
        <v>0</v>
      </c>
      <c r="W143" s="129">
        <f>V143*K143</f>
        <v>0</v>
      </c>
      <c r="X143" s="129">
        <v>0</v>
      </c>
      <c r="Y143" s="129">
        <f>X143*K143</f>
        <v>0</v>
      </c>
      <c r="Z143" s="129">
        <v>0</v>
      </c>
      <c r="AA143" s="130">
        <f>Z143*K143</f>
        <v>0</v>
      </c>
      <c r="AR143" s="18" t="s">
        <v>167</v>
      </c>
      <c r="AT143" s="18" t="s">
        <v>120</v>
      </c>
      <c r="AU143" s="18" t="s">
        <v>123</v>
      </c>
      <c r="AY143" s="18" t="s">
        <v>119</v>
      </c>
      <c r="BE143" s="131">
        <f>IF(U143="základná",N143,0)</f>
        <v>0</v>
      </c>
      <c r="BF143" s="131">
        <f>IF(U143="znížená",N143,0)</f>
        <v>0</v>
      </c>
      <c r="BG143" s="131">
        <f>IF(U143="zákl. prenesená",N143,0)</f>
        <v>0</v>
      </c>
      <c r="BH143" s="131">
        <f>IF(U143="zníž. prenesená",N143,0)</f>
        <v>0</v>
      </c>
      <c r="BI143" s="131">
        <f>IF(U143="nulová",N143,0)</f>
        <v>0</v>
      </c>
      <c r="BJ143" s="18" t="s">
        <v>123</v>
      </c>
      <c r="BK143" s="131">
        <f>ROUND(L143*K143,2)</f>
        <v>0</v>
      </c>
      <c r="BL143" s="18" t="s">
        <v>167</v>
      </c>
      <c r="BM143" s="18" t="s">
        <v>168</v>
      </c>
    </row>
    <row r="144" spans="1:65" s="9" customFormat="1" ht="29.85" customHeight="1">
      <c r="B144" s="116"/>
      <c r="C144" s="156"/>
      <c r="D144" s="157" t="s">
        <v>103</v>
      </c>
      <c r="E144" s="157"/>
      <c r="F144" s="157"/>
      <c r="G144" s="157"/>
      <c r="H144" s="157"/>
      <c r="I144" s="157"/>
      <c r="J144" s="157"/>
      <c r="K144" s="157"/>
      <c r="L144" s="157"/>
      <c r="M144" s="157"/>
      <c r="N144" s="232">
        <f>BK144</f>
        <v>0</v>
      </c>
      <c r="O144" s="233"/>
      <c r="P144" s="233"/>
      <c r="Q144" s="233"/>
      <c r="R144" s="118"/>
      <c r="T144" s="119"/>
      <c r="W144" s="120">
        <f>W145</f>
        <v>0</v>
      </c>
      <c r="Y144" s="120">
        <f>Y145</f>
        <v>0</v>
      </c>
      <c r="AA144" s="121">
        <f>AA145</f>
        <v>0</v>
      </c>
      <c r="AR144" s="122" t="s">
        <v>130</v>
      </c>
      <c r="AT144" s="123" t="s">
        <v>69</v>
      </c>
      <c r="AU144" s="123" t="s">
        <v>76</v>
      </c>
      <c r="AY144" s="122" t="s">
        <v>119</v>
      </c>
      <c r="BK144" s="124">
        <f>BK145</f>
        <v>0</v>
      </c>
    </row>
    <row r="145" spans="2:65" s="146" customFormat="1" ht="25.5" customHeight="1">
      <c r="B145" s="126"/>
      <c r="C145" s="152">
        <v>19</v>
      </c>
      <c r="D145" s="152" t="s">
        <v>120</v>
      </c>
      <c r="E145" s="153" t="s">
        <v>169</v>
      </c>
      <c r="F145" s="236" t="s">
        <v>170</v>
      </c>
      <c r="G145" s="236"/>
      <c r="H145" s="236"/>
      <c r="I145" s="236"/>
      <c r="J145" s="154" t="s">
        <v>166</v>
      </c>
      <c r="K145" s="155">
        <v>1</v>
      </c>
      <c r="L145" s="237"/>
      <c r="M145" s="237"/>
      <c r="N145" s="237">
        <f>ROUND(L145*K145,2)</f>
        <v>0</v>
      </c>
      <c r="O145" s="237"/>
      <c r="P145" s="237"/>
      <c r="Q145" s="237"/>
      <c r="R145" s="127"/>
      <c r="T145" s="128" t="s">
        <v>5</v>
      </c>
      <c r="U145" s="37" t="s">
        <v>37</v>
      </c>
      <c r="V145" s="129">
        <v>0</v>
      </c>
      <c r="W145" s="129">
        <f>V145*K145</f>
        <v>0</v>
      </c>
      <c r="X145" s="129">
        <v>0</v>
      </c>
      <c r="Y145" s="129">
        <f>X145*K145</f>
        <v>0</v>
      </c>
      <c r="Z145" s="129">
        <v>0</v>
      </c>
      <c r="AA145" s="130">
        <f>Z145*K145</f>
        <v>0</v>
      </c>
      <c r="AR145" s="18" t="s">
        <v>167</v>
      </c>
      <c r="AT145" s="18" t="s">
        <v>120</v>
      </c>
      <c r="AU145" s="18" t="s">
        <v>123</v>
      </c>
      <c r="AY145" s="18" t="s">
        <v>119</v>
      </c>
      <c r="BE145" s="131">
        <f>IF(U145="základná",N145,0)</f>
        <v>0</v>
      </c>
      <c r="BF145" s="131">
        <f>IF(U145="znížená",N145,0)</f>
        <v>0</v>
      </c>
      <c r="BG145" s="131">
        <f>IF(U145="zákl. prenesená",N145,0)</f>
        <v>0</v>
      </c>
      <c r="BH145" s="131">
        <f>IF(U145="zníž. prenesená",N145,0)</f>
        <v>0</v>
      </c>
      <c r="BI145" s="131">
        <f>IF(U145="nulová",N145,0)</f>
        <v>0</v>
      </c>
      <c r="BJ145" s="18" t="s">
        <v>123</v>
      </c>
      <c r="BK145" s="131">
        <f>ROUND(L145*K145,2)</f>
        <v>0</v>
      </c>
      <c r="BL145" s="18" t="s">
        <v>167</v>
      </c>
      <c r="BM145" s="18" t="s">
        <v>171</v>
      </c>
    </row>
    <row r="146" spans="2:65" s="9" customFormat="1" ht="29.85" customHeight="1">
      <c r="B146" s="116"/>
      <c r="C146" s="156"/>
      <c r="D146" s="157" t="s">
        <v>104</v>
      </c>
      <c r="E146" s="157"/>
      <c r="F146" s="157"/>
      <c r="G146" s="157"/>
      <c r="H146" s="157"/>
      <c r="I146" s="157"/>
      <c r="J146" s="157"/>
      <c r="K146" s="157"/>
      <c r="L146" s="157"/>
      <c r="M146" s="157"/>
      <c r="N146" s="232">
        <f>BK146</f>
        <v>0</v>
      </c>
      <c r="O146" s="233"/>
      <c r="P146" s="233"/>
      <c r="Q146" s="233"/>
      <c r="R146" s="118"/>
      <c r="T146" s="119"/>
      <c r="W146" s="120">
        <f>SUM(W147:W147)</f>
        <v>0</v>
      </c>
      <c r="Y146" s="120">
        <f>SUM(Y147:Y147)</f>
        <v>0</v>
      </c>
      <c r="AA146" s="121">
        <f>SUM(AA147:AA147)</f>
        <v>0</v>
      </c>
      <c r="AR146" s="122" t="s">
        <v>130</v>
      </c>
      <c r="AT146" s="123" t="s">
        <v>69</v>
      </c>
      <c r="AU146" s="123" t="s">
        <v>76</v>
      </c>
      <c r="AY146" s="122" t="s">
        <v>119</v>
      </c>
      <c r="BK146" s="124">
        <f>SUM(BK147:BK147)</f>
        <v>0</v>
      </c>
    </row>
    <row r="147" spans="2:65" s="146" customFormat="1" ht="25.5" customHeight="1">
      <c r="B147" s="126"/>
      <c r="C147" s="152">
        <v>20</v>
      </c>
      <c r="D147" s="152" t="s">
        <v>120</v>
      </c>
      <c r="E147" s="153" t="s">
        <v>172</v>
      </c>
      <c r="F147" s="236" t="s">
        <v>173</v>
      </c>
      <c r="G147" s="236"/>
      <c r="H147" s="236"/>
      <c r="I147" s="236"/>
      <c r="J147" s="154" t="s">
        <v>166</v>
      </c>
      <c r="K147" s="155">
        <v>1</v>
      </c>
      <c r="L147" s="237"/>
      <c r="M147" s="237"/>
      <c r="N147" s="237">
        <f>ROUND(L147*K147,2)</f>
        <v>0</v>
      </c>
      <c r="O147" s="237"/>
      <c r="P147" s="237"/>
      <c r="Q147" s="237"/>
      <c r="R147" s="127"/>
      <c r="T147" s="128" t="s">
        <v>5</v>
      </c>
      <c r="U147" s="37" t="s">
        <v>37</v>
      </c>
      <c r="V147" s="129">
        <v>0</v>
      </c>
      <c r="W147" s="129">
        <f>V147*K147</f>
        <v>0</v>
      </c>
      <c r="X147" s="129">
        <v>0</v>
      </c>
      <c r="Y147" s="129">
        <f>X147*K147</f>
        <v>0</v>
      </c>
      <c r="Z147" s="129">
        <v>0</v>
      </c>
      <c r="AA147" s="130">
        <f>Z147*K147</f>
        <v>0</v>
      </c>
      <c r="AR147" s="18" t="s">
        <v>167</v>
      </c>
      <c r="AT147" s="18" t="s">
        <v>120</v>
      </c>
      <c r="AU147" s="18" t="s">
        <v>123</v>
      </c>
      <c r="AY147" s="18" t="s">
        <v>119</v>
      </c>
      <c r="BE147" s="131">
        <f>IF(U147="základná",N147,0)</f>
        <v>0</v>
      </c>
      <c r="BF147" s="131">
        <f>IF(U147="znížená",N147,0)</f>
        <v>0</v>
      </c>
      <c r="BG147" s="131">
        <f>IF(U147="zákl. prenesená",N147,0)</f>
        <v>0</v>
      </c>
      <c r="BH147" s="131">
        <f>IF(U147="zníž. prenesená",N147,0)</f>
        <v>0</v>
      </c>
      <c r="BI147" s="131">
        <f>IF(U147="nulová",N147,0)</f>
        <v>0</v>
      </c>
      <c r="BJ147" s="18" t="s">
        <v>123</v>
      </c>
      <c r="BK147" s="131">
        <f>ROUND(L147*K147,2)</f>
        <v>0</v>
      </c>
      <c r="BL147" s="18" t="s">
        <v>167</v>
      </c>
      <c r="BM147" s="18" t="s">
        <v>174</v>
      </c>
    </row>
    <row r="148" spans="2:65" s="146" customFormat="1" ht="6.95" customHeight="1">
      <c r="B148" s="52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4"/>
    </row>
  </sheetData>
  <mergeCells count="129">
    <mergeCell ref="O9:P9"/>
    <mergeCell ref="O11:P11"/>
    <mergeCell ref="O12:P12"/>
    <mergeCell ref="O14:P14"/>
    <mergeCell ref="O15:P15"/>
    <mergeCell ref="O17:P17"/>
    <mergeCell ref="H1:K1"/>
    <mergeCell ref="C2:Q2"/>
    <mergeCell ref="S2:AC2"/>
    <mergeCell ref="C4:Q4"/>
    <mergeCell ref="F6:P6"/>
    <mergeCell ref="F7:P7"/>
    <mergeCell ref="M30:P30"/>
    <mergeCell ref="H32:J32"/>
    <mergeCell ref="M32:P32"/>
    <mergeCell ref="H33:J33"/>
    <mergeCell ref="M33:P33"/>
    <mergeCell ref="H34:J34"/>
    <mergeCell ref="M34:P34"/>
    <mergeCell ref="O18:P18"/>
    <mergeCell ref="O20:P20"/>
    <mergeCell ref="O21:P21"/>
    <mergeCell ref="E24:L24"/>
    <mergeCell ref="M27:P27"/>
    <mergeCell ref="M28:P28"/>
    <mergeCell ref="F78:P78"/>
    <mergeCell ref="F79:P79"/>
    <mergeCell ref="M81:P81"/>
    <mergeCell ref="M83:Q83"/>
    <mergeCell ref="M84:Q84"/>
    <mergeCell ref="C86:G86"/>
    <mergeCell ref="N86:Q86"/>
    <mergeCell ref="H35:J35"/>
    <mergeCell ref="M35:P35"/>
    <mergeCell ref="H36:J36"/>
    <mergeCell ref="M36:P36"/>
    <mergeCell ref="L38:P38"/>
    <mergeCell ref="C76:Q76"/>
    <mergeCell ref="N94:Q94"/>
    <mergeCell ref="N95:Q95"/>
    <mergeCell ref="N96:Q96"/>
    <mergeCell ref="N97:Q97"/>
    <mergeCell ref="N99:Q99"/>
    <mergeCell ref="L101:Q101"/>
    <mergeCell ref="N88:Q88"/>
    <mergeCell ref="N89:Q89"/>
    <mergeCell ref="N90:Q90"/>
    <mergeCell ref="N91:Q91"/>
    <mergeCell ref="N92:Q92"/>
    <mergeCell ref="N93:Q93"/>
    <mergeCell ref="F117:I117"/>
    <mergeCell ref="L117:M117"/>
    <mergeCell ref="N117:Q117"/>
    <mergeCell ref="N118:Q118"/>
    <mergeCell ref="N119:Q119"/>
    <mergeCell ref="N120:Q120"/>
    <mergeCell ref="C107:Q107"/>
    <mergeCell ref="F109:P109"/>
    <mergeCell ref="F110:P110"/>
    <mergeCell ref="M112:P112"/>
    <mergeCell ref="M114:Q114"/>
    <mergeCell ref="M115:Q115"/>
    <mergeCell ref="F123:I123"/>
    <mergeCell ref="L123:M123"/>
    <mergeCell ref="N123:Q123"/>
    <mergeCell ref="F124:I124"/>
    <mergeCell ref="L124:M124"/>
    <mergeCell ref="N124:Q124"/>
    <mergeCell ref="F121:I121"/>
    <mergeCell ref="L121:M121"/>
    <mergeCell ref="N121:Q121"/>
    <mergeCell ref="F122:I122"/>
    <mergeCell ref="L122:M122"/>
    <mergeCell ref="N122:Q122"/>
    <mergeCell ref="F127:I127"/>
    <mergeCell ref="L127:M127"/>
    <mergeCell ref="N127:Q127"/>
    <mergeCell ref="F128:I128"/>
    <mergeCell ref="L128:M128"/>
    <mergeCell ref="N128:Q128"/>
    <mergeCell ref="F125:I125"/>
    <mergeCell ref="L125:M125"/>
    <mergeCell ref="N125:Q125"/>
    <mergeCell ref="F126:I126"/>
    <mergeCell ref="L126:M126"/>
    <mergeCell ref="N126:Q126"/>
    <mergeCell ref="F133:I133"/>
    <mergeCell ref="L133:M133"/>
    <mergeCell ref="N133:Q133"/>
    <mergeCell ref="N134:Q134"/>
    <mergeCell ref="F135:I135"/>
    <mergeCell ref="L135:M135"/>
    <mergeCell ref="N135:Q135"/>
    <mergeCell ref="N129:Q129"/>
    <mergeCell ref="F130:I130"/>
    <mergeCell ref="L130:M130"/>
    <mergeCell ref="N130:Q130"/>
    <mergeCell ref="N131:Q131"/>
    <mergeCell ref="F132:I132"/>
    <mergeCell ref="L132:M132"/>
    <mergeCell ref="N132:Q132"/>
    <mergeCell ref="F138:I138"/>
    <mergeCell ref="L138:M138"/>
    <mergeCell ref="N138:Q138"/>
    <mergeCell ref="F139:I139"/>
    <mergeCell ref="L139:M139"/>
    <mergeCell ref="N139:Q139"/>
    <mergeCell ref="F136:I136"/>
    <mergeCell ref="L136:M136"/>
    <mergeCell ref="N136:Q136"/>
    <mergeCell ref="F137:I137"/>
    <mergeCell ref="L137:M137"/>
    <mergeCell ref="N137:Q137"/>
    <mergeCell ref="N144:Q144"/>
    <mergeCell ref="F145:I145"/>
    <mergeCell ref="L145:M145"/>
    <mergeCell ref="N145:Q145"/>
    <mergeCell ref="N146:Q146"/>
    <mergeCell ref="F147:I147"/>
    <mergeCell ref="L147:M147"/>
    <mergeCell ref="N147:Q147"/>
    <mergeCell ref="F140:I140"/>
    <mergeCell ref="L140:M140"/>
    <mergeCell ref="N140:Q140"/>
    <mergeCell ref="N141:Q141"/>
    <mergeCell ref="N142:Q142"/>
    <mergeCell ref="F143:I143"/>
    <mergeCell ref="L143:M143"/>
    <mergeCell ref="N143:Q143"/>
  </mergeCells>
  <hyperlinks>
    <hyperlink ref="F1:G1" location="C2" display="1) Krycí list rozpočtu" xr:uid="{73A6886D-63B0-4803-A9AB-FE376F7AA551}"/>
    <hyperlink ref="H1:K1" location="C86" display="2) Rekapitulácia rozpočtu" xr:uid="{89B73454-AA0F-4473-BDCA-577C7FFD672D}"/>
    <hyperlink ref="L1" location="C117" display="3) Rozpočet" xr:uid="{DA822385-8CF5-42B5-881B-2EFB3C357B23}"/>
    <hyperlink ref="S1:T1" location="'Rekapitulácia stavby'!C2" display="Rekapitulácia stavby" xr:uid="{4CA809C5-2143-4B59-8A08-6224A1D51EDF}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21F44-A267-4E1B-BE81-CC8BF530009D}">
  <sheetPr>
    <pageSetUpPr fitToPage="1"/>
  </sheetPr>
  <dimension ref="A1:BN148"/>
  <sheetViews>
    <sheetView showGridLines="0" zoomScaleNormal="100" workbookViewId="0">
      <pane ySplit="1" topLeftCell="A20" activePane="bottomLeft" state="frozen"/>
      <selection pane="bottomLeft" activeCell="L121" sqref="L121:M150"/>
    </sheetView>
  </sheetViews>
  <sheetFormatPr defaultRowHeight="13.5"/>
  <cols>
    <col min="1" max="1" width="8.33203125" style="138" customWidth="1"/>
    <col min="2" max="2" width="1.6640625" style="138" customWidth="1"/>
    <col min="3" max="3" width="4.1640625" style="138" customWidth="1"/>
    <col min="4" max="4" width="4.33203125" style="138" customWidth="1"/>
    <col min="5" max="5" width="17.1640625" style="138" customWidth="1"/>
    <col min="6" max="7" width="11.1640625" style="138" customWidth="1"/>
    <col min="8" max="8" width="12.5" style="138" customWidth="1"/>
    <col min="9" max="9" width="7" style="138" customWidth="1"/>
    <col min="10" max="10" width="5.1640625" style="138" customWidth="1"/>
    <col min="11" max="11" width="11.5" style="138" customWidth="1"/>
    <col min="12" max="12" width="12" style="138" customWidth="1"/>
    <col min="13" max="14" width="6" style="138" customWidth="1"/>
    <col min="15" max="15" width="2" style="138" customWidth="1"/>
    <col min="16" max="16" width="12.5" style="138" customWidth="1"/>
    <col min="17" max="17" width="4.1640625" style="138" customWidth="1"/>
    <col min="18" max="18" width="1.6640625" style="138" customWidth="1"/>
    <col min="19" max="19" width="8.1640625" style="138" customWidth="1"/>
    <col min="20" max="20" width="29.6640625" style="138" hidden="1" customWidth="1"/>
    <col min="21" max="21" width="16.33203125" style="138" hidden="1" customWidth="1"/>
    <col min="22" max="22" width="12.33203125" style="138" hidden="1" customWidth="1"/>
    <col min="23" max="23" width="16.33203125" style="138" hidden="1" customWidth="1"/>
    <col min="24" max="24" width="12.1640625" style="138" hidden="1" customWidth="1"/>
    <col min="25" max="25" width="15" style="138" hidden="1" customWidth="1"/>
    <col min="26" max="26" width="11" style="138" hidden="1" customWidth="1"/>
    <col min="27" max="27" width="15" style="138" hidden="1" customWidth="1"/>
    <col min="28" max="28" width="16.33203125" style="138" hidden="1" customWidth="1"/>
    <col min="29" max="29" width="11" style="138" customWidth="1"/>
    <col min="30" max="30" width="15" style="138" customWidth="1"/>
    <col min="31" max="31" width="16.33203125" style="138" customWidth="1"/>
    <col min="32" max="16384" width="9.33203125" style="138"/>
  </cols>
  <sheetData>
    <row r="1" spans="1:66" ht="21.75" customHeight="1">
      <c r="A1" s="15"/>
      <c r="B1" s="12"/>
      <c r="C1" s="12"/>
      <c r="D1" s="13" t="s">
        <v>1</v>
      </c>
      <c r="E1" s="12"/>
      <c r="F1" s="14" t="s">
        <v>85</v>
      </c>
      <c r="G1" s="14"/>
      <c r="H1" s="225" t="s">
        <v>86</v>
      </c>
      <c r="I1" s="225"/>
      <c r="J1" s="225"/>
      <c r="K1" s="225"/>
      <c r="L1" s="14" t="s">
        <v>87</v>
      </c>
      <c r="M1" s="12"/>
      <c r="N1" s="12"/>
      <c r="O1" s="13" t="s">
        <v>88</v>
      </c>
      <c r="P1" s="12"/>
      <c r="Q1" s="12"/>
      <c r="R1" s="12"/>
      <c r="S1" s="14" t="s">
        <v>89</v>
      </c>
      <c r="T1" s="14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</row>
    <row r="2" spans="1:66" ht="36.950000000000003" customHeight="1">
      <c r="C2" s="219" t="s">
        <v>7</v>
      </c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S2" s="187" t="s">
        <v>8</v>
      </c>
      <c r="T2" s="188"/>
      <c r="U2" s="188"/>
      <c r="V2" s="188"/>
      <c r="W2" s="188"/>
      <c r="X2" s="188"/>
      <c r="Y2" s="188"/>
      <c r="Z2" s="188"/>
      <c r="AA2" s="188"/>
      <c r="AB2" s="188"/>
      <c r="AC2" s="188"/>
      <c r="AT2" s="18" t="s">
        <v>77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70</v>
      </c>
    </row>
    <row r="4" spans="1:66" ht="36.950000000000003" customHeight="1">
      <c r="B4" s="22"/>
      <c r="C4" s="212" t="s">
        <v>223</v>
      </c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3"/>
      <c r="T4" s="143" t="s">
        <v>12</v>
      </c>
      <c r="AT4" s="18" t="s">
        <v>6</v>
      </c>
    </row>
    <row r="5" spans="1:66" ht="6.95" customHeight="1">
      <c r="B5" s="22"/>
      <c r="R5" s="23"/>
    </row>
    <row r="6" spans="1:66" ht="25.35" customHeight="1">
      <c r="B6" s="22"/>
      <c r="D6" s="147" t="s">
        <v>16</v>
      </c>
      <c r="F6" s="245" t="str">
        <f>'Rekapitulácia stavby'!K6</f>
        <v>Rekonštrukcia jestvujúcich priechodov a retardérov v meste Trebišov</v>
      </c>
      <c r="G6" s="246"/>
      <c r="H6" s="246"/>
      <c r="I6" s="246"/>
      <c r="J6" s="246"/>
      <c r="K6" s="246"/>
      <c r="L6" s="246"/>
      <c r="M6" s="246"/>
      <c r="N6" s="246"/>
      <c r="O6" s="246"/>
      <c r="P6" s="246"/>
      <c r="R6" s="23"/>
    </row>
    <row r="7" spans="1:66" s="146" customFormat="1" ht="32.85" customHeight="1">
      <c r="B7" s="30"/>
      <c r="D7" s="26" t="s">
        <v>90</v>
      </c>
      <c r="F7" s="222" t="s">
        <v>196</v>
      </c>
      <c r="G7" s="244"/>
      <c r="H7" s="244"/>
      <c r="I7" s="244"/>
      <c r="J7" s="244"/>
      <c r="K7" s="244"/>
      <c r="L7" s="244"/>
      <c r="M7" s="244"/>
      <c r="N7" s="244"/>
      <c r="O7" s="244"/>
      <c r="P7" s="244"/>
      <c r="R7" s="31"/>
    </row>
    <row r="8" spans="1:66" s="146" customFormat="1" ht="14.45" customHeight="1">
      <c r="B8" s="30"/>
      <c r="D8" s="147" t="s">
        <v>17</v>
      </c>
      <c r="F8" s="144" t="s">
        <v>5</v>
      </c>
      <c r="M8" s="147" t="s">
        <v>18</v>
      </c>
      <c r="O8" s="144" t="s">
        <v>5</v>
      </c>
      <c r="R8" s="31"/>
    </row>
    <row r="9" spans="1:66" s="146" customFormat="1" ht="14.45" customHeight="1">
      <c r="B9" s="30"/>
      <c r="D9" s="147" t="s">
        <v>20</v>
      </c>
      <c r="F9" s="144" t="s">
        <v>182</v>
      </c>
      <c r="M9" s="147" t="s">
        <v>21</v>
      </c>
      <c r="O9" s="247">
        <f>'Rekapitulácia stavby'!AN8</f>
        <v>44092</v>
      </c>
      <c r="P9" s="247"/>
      <c r="R9" s="31"/>
    </row>
    <row r="10" spans="1:66" s="146" customFormat="1" ht="10.9" customHeight="1">
      <c r="B10" s="30"/>
      <c r="R10" s="31"/>
    </row>
    <row r="11" spans="1:66" s="146" customFormat="1" ht="14.45" customHeight="1">
      <c r="B11" s="30"/>
      <c r="D11" s="147" t="s">
        <v>22</v>
      </c>
      <c r="M11" s="147" t="s">
        <v>23</v>
      </c>
      <c r="O11" s="221" t="s">
        <v>5</v>
      </c>
      <c r="P11" s="221"/>
      <c r="R11" s="31"/>
    </row>
    <row r="12" spans="1:66" s="146" customFormat="1" ht="18" customHeight="1">
      <c r="B12" s="30"/>
      <c r="E12" s="144" t="s">
        <v>183</v>
      </c>
      <c r="M12" s="147" t="s">
        <v>24</v>
      </c>
      <c r="O12" s="221" t="s">
        <v>5</v>
      </c>
      <c r="P12" s="221"/>
      <c r="R12" s="31"/>
    </row>
    <row r="13" spans="1:66" s="146" customFormat="1" ht="6.95" customHeight="1">
      <c r="B13" s="30"/>
      <c r="R13" s="31"/>
    </row>
    <row r="14" spans="1:66" s="146" customFormat="1" ht="14.45" customHeight="1">
      <c r="B14" s="30"/>
      <c r="D14" s="147" t="s">
        <v>25</v>
      </c>
      <c r="M14" s="147" t="s">
        <v>23</v>
      </c>
      <c r="O14" s="221" t="str">
        <f>IF('Rekapitulácia stavby'!AN13="","",'Rekapitulácia stavby'!AN13)</f>
        <v/>
      </c>
      <c r="P14" s="221"/>
      <c r="R14" s="31"/>
    </row>
    <row r="15" spans="1:66" s="146" customFormat="1" ht="18" customHeight="1">
      <c r="B15" s="30"/>
      <c r="E15" s="144" t="str">
        <f>IF('Rekapitulácia stavby'!E14="","",'Rekapitulácia stavby'!E14)</f>
        <v xml:space="preserve"> </v>
      </c>
      <c r="M15" s="147" t="s">
        <v>24</v>
      </c>
      <c r="O15" s="221" t="str">
        <f>IF('Rekapitulácia stavby'!AN14="","",'Rekapitulácia stavby'!AN14)</f>
        <v/>
      </c>
      <c r="P15" s="221"/>
      <c r="R15" s="31"/>
    </row>
    <row r="16" spans="1:66" s="146" customFormat="1" ht="6.95" customHeight="1">
      <c r="B16" s="30"/>
      <c r="R16" s="31"/>
    </row>
    <row r="17" spans="2:18" s="146" customFormat="1" ht="14.45" customHeight="1">
      <c r="B17" s="30"/>
      <c r="D17" s="147" t="s">
        <v>27</v>
      </c>
      <c r="M17" s="147" t="s">
        <v>23</v>
      </c>
      <c r="O17" s="221" t="s">
        <v>5</v>
      </c>
      <c r="P17" s="221"/>
      <c r="R17" s="31"/>
    </row>
    <row r="18" spans="2:18" s="146" customFormat="1" ht="18" customHeight="1">
      <c r="B18" s="30"/>
      <c r="E18" s="144"/>
      <c r="M18" s="147" t="s">
        <v>24</v>
      </c>
      <c r="O18" s="221" t="s">
        <v>5</v>
      </c>
      <c r="P18" s="221"/>
      <c r="R18" s="31"/>
    </row>
    <row r="19" spans="2:18" s="146" customFormat="1" ht="6.95" customHeight="1">
      <c r="B19" s="30"/>
      <c r="R19" s="31"/>
    </row>
    <row r="20" spans="2:18" s="146" customFormat="1" ht="14.45" customHeight="1">
      <c r="B20" s="30"/>
      <c r="D20" s="147" t="s">
        <v>29</v>
      </c>
      <c r="M20" s="147" t="s">
        <v>23</v>
      </c>
      <c r="O20" s="221" t="s">
        <v>5</v>
      </c>
      <c r="P20" s="221"/>
      <c r="R20" s="31"/>
    </row>
    <row r="21" spans="2:18" s="146" customFormat="1" ht="18" customHeight="1">
      <c r="B21" s="30"/>
      <c r="E21" s="144" t="s">
        <v>184</v>
      </c>
      <c r="M21" s="147" t="s">
        <v>24</v>
      </c>
      <c r="O21" s="221" t="s">
        <v>5</v>
      </c>
      <c r="P21" s="221"/>
      <c r="R21" s="31"/>
    </row>
    <row r="22" spans="2:18" s="146" customFormat="1" ht="6.95" customHeight="1">
      <c r="B22" s="30"/>
      <c r="R22" s="31"/>
    </row>
    <row r="23" spans="2:18" s="146" customFormat="1" ht="14.45" customHeight="1">
      <c r="B23" s="30"/>
      <c r="D23" s="147" t="s">
        <v>30</v>
      </c>
      <c r="R23" s="31"/>
    </row>
    <row r="24" spans="2:18" s="146" customFormat="1" ht="16.5" customHeight="1">
      <c r="B24" s="30"/>
      <c r="E24" s="223" t="s">
        <v>5</v>
      </c>
      <c r="F24" s="223"/>
      <c r="G24" s="223"/>
      <c r="H24" s="223"/>
      <c r="I24" s="223"/>
      <c r="J24" s="223"/>
      <c r="K24" s="223"/>
      <c r="L24" s="223"/>
      <c r="R24" s="31"/>
    </row>
    <row r="25" spans="2:18" s="146" customFormat="1" ht="6.95" customHeight="1">
      <c r="B25" s="30"/>
      <c r="R25" s="31"/>
    </row>
    <row r="26" spans="2:18" s="146" customFormat="1" ht="6.95" customHeight="1">
      <c r="B26" s="30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R26" s="31"/>
    </row>
    <row r="27" spans="2:18" s="146" customFormat="1" ht="14.45" customHeight="1">
      <c r="B27" s="30"/>
      <c r="D27" s="94" t="s">
        <v>91</v>
      </c>
      <c r="M27" s="198">
        <f>N88</f>
        <v>0</v>
      </c>
      <c r="N27" s="198"/>
      <c r="O27" s="198"/>
      <c r="P27" s="198"/>
      <c r="R27" s="31"/>
    </row>
    <row r="28" spans="2:18" s="146" customFormat="1" ht="14.45" customHeight="1">
      <c r="B28" s="30"/>
      <c r="D28" s="29" t="s">
        <v>92</v>
      </c>
      <c r="M28" s="198">
        <f>N99</f>
        <v>0</v>
      </c>
      <c r="N28" s="198"/>
      <c r="O28" s="198"/>
      <c r="P28" s="198"/>
      <c r="R28" s="31"/>
    </row>
    <row r="29" spans="2:18" s="146" customFormat="1" ht="6.95" customHeight="1">
      <c r="B29" s="30"/>
      <c r="R29" s="31"/>
    </row>
    <row r="30" spans="2:18" s="146" customFormat="1" ht="25.35" customHeight="1">
      <c r="B30" s="30"/>
      <c r="D30" s="95" t="s">
        <v>33</v>
      </c>
      <c r="M30" s="258">
        <f>ROUND(M27+M28,2)</f>
        <v>0</v>
      </c>
      <c r="N30" s="244"/>
      <c r="O30" s="244"/>
      <c r="P30" s="244"/>
      <c r="R30" s="31"/>
    </row>
    <row r="31" spans="2:18" s="146" customFormat="1" ht="6.95" customHeight="1">
      <c r="B31" s="30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R31" s="31"/>
    </row>
    <row r="32" spans="2:18" s="146" customFormat="1" ht="14.45" customHeight="1">
      <c r="B32" s="30"/>
      <c r="D32" s="141" t="s">
        <v>34</v>
      </c>
      <c r="E32" s="141" t="s">
        <v>35</v>
      </c>
      <c r="F32" s="142">
        <v>0.2</v>
      </c>
      <c r="G32" s="96" t="s">
        <v>36</v>
      </c>
      <c r="H32" s="255">
        <f>ROUND((SUM(BE99:BE100)+SUM(BE118:BE147)), 2)</f>
        <v>0</v>
      </c>
      <c r="I32" s="244"/>
      <c r="J32" s="244"/>
      <c r="M32" s="255">
        <f>ROUND(ROUND((SUM(BE99:BE100)+SUM(BE118:BE147)), 2)*F32, 2)</f>
        <v>0</v>
      </c>
      <c r="N32" s="244"/>
      <c r="O32" s="244"/>
      <c r="P32" s="244"/>
      <c r="R32" s="31"/>
    </row>
    <row r="33" spans="2:18" s="146" customFormat="1" ht="14.45" customHeight="1">
      <c r="B33" s="30"/>
      <c r="E33" s="141" t="s">
        <v>37</v>
      </c>
      <c r="F33" s="142">
        <v>0.2</v>
      </c>
      <c r="G33" s="96" t="s">
        <v>36</v>
      </c>
      <c r="H33" s="255">
        <f>M30</f>
        <v>0</v>
      </c>
      <c r="I33" s="244"/>
      <c r="J33" s="244"/>
      <c r="M33" s="255">
        <f>0.2*M30</f>
        <v>0</v>
      </c>
      <c r="N33" s="244"/>
      <c r="O33" s="244"/>
      <c r="P33" s="244"/>
      <c r="R33" s="31"/>
    </row>
    <row r="34" spans="2:18" s="146" customFormat="1" ht="14.45" hidden="1" customHeight="1">
      <c r="B34" s="30"/>
      <c r="E34" s="141" t="s">
        <v>38</v>
      </c>
      <c r="F34" s="142">
        <v>0.2</v>
      </c>
      <c r="G34" s="96" t="s">
        <v>36</v>
      </c>
      <c r="H34" s="255">
        <f>ROUND((SUM(BG99:BG100)+SUM(BG118:BG147)), 2)</f>
        <v>0</v>
      </c>
      <c r="I34" s="244"/>
      <c r="J34" s="244"/>
      <c r="M34" s="255">
        <v>0</v>
      </c>
      <c r="N34" s="244"/>
      <c r="O34" s="244"/>
      <c r="P34" s="244"/>
      <c r="R34" s="31"/>
    </row>
    <row r="35" spans="2:18" s="146" customFormat="1" ht="14.45" hidden="1" customHeight="1">
      <c r="B35" s="30"/>
      <c r="E35" s="141" t="s">
        <v>39</v>
      </c>
      <c r="F35" s="142">
        <v>0.2</v>
      </c>
      <c r="G35" s="96" t="s">
        <v>36</v>
      </c>
      <c r="H35" s="255">
        <f>ROUND((SUM(BH99:BH100)+SUM(BH118:BH147)), 2)</f>
        <v>0</v>
      </c>
      <c r="I35" s="244"/>
      <c r="J35" s="244"/>
      <c r="M35" s="255">
        <v>0</v>
      </c>
      <c r="N35" s="244"/>
      <c r="O35" s="244"/>
      <c r="P35" s="244"/>
      <c r="R35" s="31"/>
    </row>
    <row r="36" spans="2:18" s="146" customFormat="1" ht="14.45" hidden="1" customHeight="1">
      <c r="B36" s="30"/>
      <c r="E36" s="141" t="s">
        <v>40</v>
      </c>
      <c r="F36" s="142">
        <v>0</v>
      </c>
      <c r="G36" s="96" t="s">
        <v>36</v>
      </c>
      <c r="H36" s="255">
        <f>ROUND((SUM(BI99:BI100)+SUM(BI118:BI147)), 2)</f>
        <v>0</v>
      </c>
      <c r="I36" s="244"/>
      <c r="J36" s="244"/>
      <c r="M36" s="255">
        <v>0</v>
      </c>
      <c r="N36" s="244"/>
      <c r="O36" s="244"/>
      <c r="P36" s="244"/>
      <c r="R36" s="31"/>
    </row>
    <row r="37" spans="2:18" s="146" customFormat="1" ht="6.95" customHeight="1">
      <c r="B37" s="30"/>
      <c r="R37" s="31"/>
    </row>
    <row r="38" spans="2:18" s="146" customFormat="1" ht="25.35" customHeight="1">
      <c r="B38" s="30"/>
      <c r="C38" s="151"/>
      <c r="D38" s="97" t="s">
        <v>41</v>
      </c>
      <c r="E38" s="65"/>
      <c r="F38" s="65"/>
      <c r="G38" s="98" t="s">
        <v>42</v>
      </c>
      <c r="H38" s="99" t="s">
        <v>43</v>
      </c>
      <c r="I38" s="65"/>
      <c r="J38" s="65"/>
      <c r="K38" s="65"/>
      <c r="L38" s="256">
        <f>SUM(M30:M36)</f>
        <v>0</v>
      </c>
      <c r="M38" s="256"/>
      <c r="N38" s="256"/>
      <c r="O38" s="256"/>
      <c r="P38" s="257"/>
      <c r="Q38" s="151"/>
      <c r="R38" s="31"/>
    </row>
    <row r="39" spans="2:18" s="146" customFormat="1" ht="14.45" customHeight="1">
      <c r="B39" s="30"/>
      <c r="R39" s="31"/>
    </row>
    <row r="40" spans="2:18" s="146" customFormat="1" ht="14.45" customHeight="1">
      <c r="B40" s="30"/>
      <c r="R40" s="31"/>
    </row>
    <row r="41" spans="2:18">
      <c r="B41" s="22"/>
      <c r="R41" s="23"/>
    </row>
    <row r="42" spans="2:18">
      <c r="B42" s="22"/>
      <c r="R42" s="23"/>
    </row>
    <row r="43" spans="2:18">
      <c r="B43" s="22"/>
      <c r="R43" s="23"/>
    </row>
    <row r="44" spans="2:18">
      <c r="B44" s="22"/>
      <c r="R44" s="23"/>
    </row>
    <row r="45" spans="2:18">
      <c r="B45" s="22"/>
      <c r="R45" s="23"/>
    </row>
    <row r="46" spans="2:18">
      <c r="B46" s="22"/>
      <c r="R46" s="23"/>
    </row>
    <row r="47" spans="2:18">
      <c r="B47" s="22"/>
      <c r="R47" s="23"/>
    </row>
    <row r="48" spans="2:18">
      <c r="B48" s="22"/>
      <c r="R48" s="23"/>
    </row>
    <row r="49" spans="2:18">
      <c r="B49" s="22"/>
      <c r="R49" s="23"/>
    </row>
    <row r="50" spans="2:18" s="146" customFormat="1" ht="15">
      <c r="B50" s="30"/>
      <c r="D50" s="43" t="s">
        <v>44</v>
      </c>
      <c r="E50" s="44"/>
      <c r="F50" s="44"/>
      <c r="G50" s="44"/>
      <c r="H50" s="45"/>
      <c r="J50" s="43" t="s">
        <v>45</v>
      </c>
      <c r="K50" s="44"/>
      <c r="L50" s="44"/>
      <c r="M50" s="44"/>
      <c r="N50" s="44"/>
      <c r="O50" s="44"/>
      <c r="P50" s="45"/>
      <c r="R50" s="31"/>
    </row>
    <row r="51" spans="2:18">
      <c r="B51" s="22"/>
      <c r="D51" s="46"/>
      <c r="H51" s="47"/>
      <c r="J51" s="46"/>
      <c r="P51" s="47"/>
      <c r="R51" s="23"/>
    </row>
    <row r="52" spans="2:18">
      <c r="B52" s="22"/>
      <c r="D52" s="46"/>
      <c r="H52" s="47"/>
      <c r="J52" s="46"/>
      <c r="P52" s="47"/>
      <c r="R52" s="23"/>
    </row>
    <row r="53" spans="2:18">
      <c r="B53" s="22"/>
      <c r="D53" s="46"/>
      <c r="H53" s="47"/>
      <c r="J53" s="46"/>
      <c r="P53" s="47"/>
      <c r="R53" s="23"/>
    </row>
    <row r="54" spans="2:18">
      <c r="B54" s="22"/>
      <c r="D54" s="46"/>
      <c r="H54" s="47"/>
      <c r="J54" s="46"/>
      <c r="P54" s="47"/>
      <c r="R54" s="23"/>
    </row>
    <row r="55" spans="2:18">
      <c r="B55" s="22"/>
      <c r="D55" s="46"/>
      <c r="H55" s="47"/>
      <c r="J55" s="46"/>
      <c r="P55" s="47"/>
      <c r="R55" s="23"/>
    </row>
    <row r="56" spans="2:18">
      <c r="B56" s="22"/>
      <c r="D56" s="46"/>
      <c r="H56" s="47"/>
      <c r="J56" s="46"/>
      <c r="P56" s="47"/>
      <c r="R56" s="23"/>
    </row>
    <row r="57" spans="2:18">
      <c r="B57" s="22"/>
      <c r="D57" s="46"/>
      <c r="H57" s="47"/>
      <c r="J57" s="46"/>
      <c r="P57" s="47"/>
      <c r="R57" s="23"/>
    </row>
    <row r="58" spans="2:18">
      <c r="B58" s="22"/>
      <c r="D58" s="46"/>
      <c r="H58" s="47"/>
      <c r="J58" s="46"/>
      <c r="P58" s="47"/>
      <c r="R58" s="23"/>
    </row>
    <row r="59" spans="2:18" s="146" customFormat="1" ht="15">
      <c r="B59" s="30"/>
      <c r="D59" s="48" t="s">
        <v>46</v>
      </c>
      <c r="E59" s="49"/>
      <c r="F59" s="49"/>
      <c r="G59" s="50" t="s">
        <v>47</v>
      </c>
      <c r="H59" s="51"/>
      <c r="J59" s="48" t="s">
        <v>46</v>
      </c>
      <c r="K59" s="49"/>
      <c r="L59" s="49"/>
      <c r="M59" s="49"/>
      <c r="N59" s="50" t="s">
        <v>47</v>
      </c>
      <c r="O59" s="49"/>
      <c r="P59" s="51"/>
      <c r="R59" s="31"/>
    </row>
    <row r="60" spans="2:18">
      <c r="B60" s="22"/>
      <c r="R60" s="23"/>
    </row>
    <row r="61" spans="2:18" s="146" customFormat="1" ht="15">
      <c r="B61" s="30"/>
      <c r="D61" s="43" t="s">
        <v>48</v>
      </c>
      <c r="E61" s="44"/>
      <c r="F61" s="44"/>
      <c r="G61" s="44"/>
      <c r="H61" s="45"/>
      <c r="J61" s="43" t="s">
        <v>49</v>
      </c>
      <c r="K61" s="44"/>
      <c r="L61" s="44"/>
      <c r="M61" s="44"/>
      <c r="N61" s="44"/>
      <c r="O61" s="44"/>
      <c r="P61" s="45"/>
      <c r="R61" s="31"/>
    </row>
    <row r="62" spans="2:18">
      <c r="B62" s="22"/>
      <c r="D62" s="46"/>
      <c r="H62" s="47"/>
      <c r="J62" s="46"/>
      <c r="P62" s="47"/>
      <c r="R62" s="23"/>
    </row>
    <row r="63" spans="2:18">
      <c r="B63" s="22"/>
      <c r="D63" s="46"/>
      <c r="H63" s="47"/>
      <c r="J63" s="46"/>
      <c r="P63" s="47"/>
      <c r="R63" s="23"/>
    </row>
    <row r="64" spans="2:18">
      <c r="B64" s="22"/>
      <c r="D64" s="46"/>
      <c r="H64" s="47"/>
      <c r="J64" s="46"/>
      <c r="P64" s="47"/>
      <c r="R64" s="23"/>
    </row>
    <row r="65" spans="2:18">
      <c r="B65" s="22"/>
      <c r="D65" s="46"/>
      <c r="H65" s="47"/>
      <c r="J65" s="46"/>
      <c r="P65" s="47"/>
      <c r="R65" s="23"/>
    </row>
    <row r="66" spans="2:18">
      <c r="B66" s="22"/>
      <c r="D66" s="46"/>
      <c r="H66" s="47"/>
      <c r="J66" s="46"/>
      <c r="P66" s="47"/>
      <c r="R66" s="23"/>
    </row>
    <row r="67" spans="2:18">
      <c r="B67" s="22"/>
      <c r="D67" s="46"/>
      <c r="H67" s="47"/>
      <c r="J67" s="46"/>
      <c r="P67" s="47"/>
      <c r="R67" s="23"/>
    </row>
    <row r="68" spans="2:18">
      <c r="B68" s="22"/>
      <c r="D68" s="46"/>
      <c r="H68" s="47"/>
      <c r="J68" s="46"/>
      <c r="P68" s="47"/>
      <c r="R68" s="23"/>
    </row>
    <row r="69" spans="2:18">
      <c r="B69" s="22"/>
      <c r="D69" s="46"/>
      <c r="H69" s="47"/>
      <c r="J69" s="46"/>
      <c r="P69" s="47"/>
      <c r="R69" s="23"/>
    </row>
    <row r="70" spans="2:18" s="146" customFormat="1" ht="15">
      <c r="B70" s="30"/>
      <c r="D70" s="48" t="s">
        <v>46</v>
      </c>
      <c r="E70" s="49"/>
      <c r="F70" s="49"/>
      <c r="G70" s="50" t="s">
        <v>47</v>
      </c>
      <c r="H70" s="51"/>
      <c r="J70" s="48" t="s">
        <v>46</v>
      </c>
      <c r="K70" s="49"/>
      <c r="L70" s="49"/>
      <c r="M70" s="49"/>
      <c r="N70" s="50" t="s">
        <v>47</v>
      </c>
      <c r="O70" s="49"/>
      <c r="P70" s="51"/>
      <c r="R70" s="31"/>
    </row>
    <row r="71" spans="2:18" s="146" customFormat="1" ht="14.45" customHeight="1">
      <c r="B71" s="52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4"/>
    </row>
    <row r="75" spans="2:18" s="146" customFormat="1" ht="6.95" customHeight="1">
      <c r="B75" s="55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7"/>
    </row>
    <row r="76" spans="2:18" s="146" customFormat="1" ht="36.950000000000003" customHeight="1">
      <c r="B76" s="30"/>
      <c r="C76" s="212" t="s">
        <v>224</v>
      </c>
      <c r="D76" s="213"/>
      <c r="E76" s="213"/>
      <c r="F76" s="213"/>
      <c r="G76" s="213"/>
      <c r="H76" s="213"/>
      <c r="I76" s="213"/>
      <c r="J76" s="213"/>
      <c r="K76" s="213"/>
      <c r="L76" s="213"/>
      <c r="M76" s="213"/>
      <c r="N76" s="213"/>
      <c r="O76" s="213"/>
      <c r="P76" s="213"/>
      <c r="Q76" s="213"/>
      <c r="R76" s="31"/>
    </row>
    <row r="77" spans="2:18" s="146" customFormat="1" ht="6.95" customHeight="1">
      <c r="B77" s="30"/>
      <c r="R77" s="31"/>
    </row>
    <row r="78" spans="2:18" s="146" customFormat="1" ht="30" customHeight="1">
      <c r="B78" s="30"/>
      <c r="C78" s="147" t="s">
        <v>16</v>
      </c>
      <c r="F78" s="245" t="str">
        <f>F6</f>
        <v>Rekonštrukcia jestvujúcich priechodov a retardérov v meste Trebišov</v>
      </c>
      <c r="G78" s="246"/>
      <c r="H78" s="246"/>
      <c r="I78" s="246"/>
      <c r="J78" s="246"/>
      <c r="K78" s="246"/>
      <c r="L78" s="246"/>
      <c r="M78" s="246"/>
      <c r="N78" s="246"/>
      <c r="O78" s="246"/>
      <c r="P78" s="246"/>
      <c r="R78" s="31"/>
    </row>
    <row r="79" spans="2:18" s="146" customFormat="1" ht="36.950000000000003" customHeight="1">
      <c r="B79" s="30"/>
      <c r="C79" s="61" t="s">
        <v>90</v>
      </c>
      <c r="F79" s="214" t="str">
        <f>F7</f>
        <v>03 - Priechod pre chodcov s nábehom</v>
      </c>
      <c r="G79" s="244"/>
      <c r="H79" s="244"/>
      <c r="I79" s="244"/>
      <c r="J79" s="244"/>
      <c r="K79" s="244"/>
      <c r="L79" s="244"/>
      <c r="M79" s="244"/>
      <c r="N79" s="244"/>
      <c r="O79" s="244"/>
      <c r="P79" s="244"/>
      <c r="R79" s="31"/>
    </row>
    <row r="80" spans="2:18" s="146" customFormat="1" ht="6.95" customHeight="1">
      <c r="B80" s="30"/>
      <c r="R80" s="31"/>
    </row>
    <row r="81" spans="2:47" s="146" customFormat="1" ht="18" customHeight="1">
      <c r="B81" s="30"/>
      <c r="C81" s="147" t="s">
        <v>20</v>
      </c>
      <c r="F81" s="144" t="str">
        <f>F9</f>
        <v>Trebišov</v>
      </c>
      <c r="K81" s="147" t="s">
        <v>21</v>
      </c>
      <c r="M81" s="247">
        <f>IF(O9="","",O9)</f>
        <v>44092</v>
      </c>
      <c r="N81" s="247"/>
      <c r="O81" s="247"/>
      <c r="P81" s="247"/>
      <c r="R81" s="31"/>
    </row>
    <row r="82" spans="2:47" s="146" customFormat="1" ht="6.95" customHeight="1">
      <c r="B82" s="30"/>
      <c r="R82" s="31"/>
    </row>
    <row r="83" spans="2:47" s="146" customFormat="1" ht="15">
      <c r="B83" s="30"/>
      <c r="C83" s="147" t="s">
        <v>22</v>
      </c>
      <c r="F83" s="144" t="str">
        <f>E12</f>
        <v>Mesto Trebišov</v>
      </c>
      <c r="K83" s="147" t="s">
        <v>27</v>
      </c>
      <c r="M83" s="221">
        <f>E18</f>
        <v>0</v>
      </c>
      <c r="N83" s="221"/>
      <c r="O83" s="221"/>
      <c r="P83" s="221"/>
      <c r="Q83" s="221"/>
      <c r="R83" s="31"/>
    </row>
    <row r="84" spans="2:47" s="146" customFormat="1" ht="14.45" customHeight="1">
      <c r="B84" s="30"/>
      <c r="C84" s="147" t="s">
        <v>25</v>
      </c>
      <c r="F84" s="144" t="str">
        <f>IF(E15="","",E15)</f>
        <v xml:space="preserve"> </v>
      </c>
      <c r="K84" s="147" t="s">
        <v>29</v>
      </c>
      <c r="M84" s="221" t="str">
        <f>E21</f>
        <v>Ing. Z. Béreš</v>
      </c>
      <c r="N84" s="221"/>
      <c r="O84" s="221"/>
      <c r="P84" s="221"/>
      <c r="Q84" s="221"/>
      <c r="R84" s="31"/>
    </row>
    <row r="85" spans="2:47" s="146" customFormat="1" ht="10.35" customHeight="1">
      <c r="B85" s="30"/>
      <c r="R85" s="31"/>
    </row>
    <row r="86" spans="2:47" s="146" customFormat="1" ht="29.25" customHeight="1">
      <c r="B86" s="30"/>
      <c r="C86" s="253" t="s">
        <v>93</v>
      </c>
      <c r="D86" s="254"/>
      <c r="E86" s="254"/>
      <c r="F86" s="254"/>
      <c r="G86" s="254"/>
      <c r="H86" s="151"/>
      <c r="I86" s="151"/>
      <c r="J86" s="151"/>
      <c r="K86" s="151"/>
      <c r="L86" s="151"/>
      <c r="M86" s="151"/>
      <c r="N86" s="253" t="s">
        <v>94</v>
      </c>
      <c r="O86" s="254"/>
      <c r="P86" s="254"/>
      <c r="Q86" s="254"/>
      <c r="R86" s="31"/>
    </row>
    <row r="87" spans="2:47" s="146" customFormat="1" ht="10.35" customHeight="1">
      <c r="B87" s="30"/>
      <c r="R87" s="31"/>
    </row>
    <row r="88" spans="2:47" s="146" customFormat="1" ht="29.25" customHeight="1">
      <c r="B88" s="30"/>
      <c r="C88" s="100" t="s">
        <v>95</v>
      </c>
      <c r="N88" s="190">
        <f>N118</f>
        <v>0</v>
      </c>
      <c r="O88" s="242"/>
      <c r="P88" s="242"/>
      <c r="Q88" s="242"/>
      <c r="R88" s="31"/>
      <c r="AU88" s="18" t="s">
        <v>96</v>
      </c>
    </row>
    <row r="89" spans="2:47" s="149" customFormat="1" ht="24.95" customHeight="1">
      <c r="B89" s="101"/>
      <c r="D89" s="102" t="s">
        <v>97</v>
      </c>
      <c r="N89" s="229">
        <f>N119</f>
        <v>0</v>
      </c>
      <c r="O89" s="250"/>
      <c r="P89" s="250"/>
      <c r="Q89" s="250"/>
      <c r="R89" s="103"/>
    </row>
    <row r="90" spans="2:47" s="150" customFormat="1" ht="19.899999999999999" customHeight="1">
      <c r="B90" s="104"/>
      <c r="D90" s="105" t="s">
        <v>98</v>
      </c>
      <c r="N90" s="251">
        <f>N120</f>
        <v>0</v>
      </c>
      <c r="O90" s="252"/>
      <c r="P90" s="252"/>
      <c r="Q90" s="252"/>
      <c r="R90" s="106"/>
    </row>
    <row r="91" spans="2:47" s="150" customFormat="1" ht="19.899999999999999" customHeight="1">
      <c r="B91" s="104"/>
      <c r="D91" s="125" t="s">
        <v>175</v>
      </c>
      <c r="N91" s="251">
        <f>N129</f>
        <v>0</v>
      </c>
      <c r="O91" s="252"/>
      <c r="P91" s="252"/>
      <c r="Q91" s="252"/>
      <c r="R91" s="106"/>
    </row>
    <row r="92" spans="2:47" s="150" customFormat="1" ht="19.899999999999999" customHeight="1">
      <c r="B92" s="104"/>
      <c r="D92" s="105" t="s">
        <v>99</v>
      </c>
      <c r="N92" s="251">
        <f>N131</f>
        <v>0</v>
      </c>
      <c r="O92" s="252"/>
      <c r="P92" s="252"/>
      <c r="Q92" s="252"/>
      <c r="R92" s="106"/>
    </row>
    <row r="93" spans="2:47" s="150" customFormat="1" ht="19.899999999999999" customHeight="1">
      <c r="B93" s="104"/>
      <c r="D93" s="105" t="s">
        <v>100</v>
      </c>
      <c r="N93" s="251">
        <f>N134</f>
        <v>0</v>
      </c>
      <c r="O93" s="252"/>
      <c r="P93" s="252"/>
      <c r="Q93" s="252"/>
      <c r="R93" s="106"/>
    </row>
    <row r="94" spans="2:47" s="149" customFormat="1" ht="24.95" customHeight="1">
      <c r="B94" s="101"/>
      <c r="D94" s="102" t="s">
        <v>101</v>
      </c>
      <c r="N94" s="229">
        <f>N141</f>
        <v>0</v>
      </c>
      <c r="O94" s="250"/>
      <c r="P94" s="250"/>
      <c r="Q94" s="250"/>
      <c r="R94" s="103"/>
    </row>
    <row r="95" spans="2:47" s="150" customFormat="1" ht="19.899999999999999" customHeight="1">
      <c r="B95" s="104"/>
      <c r="D95" s="105" t="s">
        <v>102</v>
      </c>
      <c r="N95" s="251">
        <f>N142</f>
        <v>0</v>
      </c>
      <c r="O95" s="252"/>
      <c r="P95" s="252"/>
      <c r="Q95" s="252"/>
      <c r="R95" s="106"/>
    </row>
    <row r="96" spans="2:47" s="150" customFormat="1" ht="19.899999999999999" customHeight="1">
      <c r="B96" s="104"/>
      <c r="D96" s="105" t="s">
        <v>103</v>
      </c>
      <c r="N96" s="251">
        <f>N144</f>
        <v>0</v>
      </c>
      <c r="O96" s="252"/>
      <c r="P96" s="252"/>
      <c r="Q96" s="252"/>
      <c r="R96" s="106"/>
    </row>
    <row r="97" spans="2:21" s="150" customFormat="1" ht="19.899999999999999" customHeight="1">
      <c r="B97" s="104"/>
      <c r="D97" s="105" t="s">
        <v>104</v>
      </c>
      <c r="N97" s="251">
        <f>N146</f>
        <v>0</v>
      </c>
      <c r="O97" s="252"/>
      <c r="P97" s="252"/>
      <c r="Q97" s="252"/>
      <c r="R97" s="106"/>
    </row>
    <row r="98" spans="2:21" s="146" customFormat="1" ht="21.75" customHeight="1">
      <c r="B98" s="30"/>
      <c r="R98" s="31"/>
    </row>
    <row r="99" spans="2:21" s="146" customFormat="1" ht="29.25" customHeight="1">
      <c r="B99" s="30"/>
      <c r="C99" s="100" t="s">
        <v>105</v>
      </c>
      <c r="N99" s="242">
        <v>0</v>
      </c>
      <c r="O99" s="243"/>
      <c r="P99" s="243"/>
      <c r="Q99" s="243"/>
      <c r="R99" s="31"/>
      <c r="T99" s="107"/>
      <c r="U99" s="108" t="s">
        <v>34</v>
      </c>
    </row>
    <row r="100" spans="2:21" s="146" customFormat="1" ht="18" customHeight="1">
      <c r="B100" s="30"/>
      <c r="R100" s="31"/>
    </row>
    <row r="101" spans="2:21" s="146" customFormat="1" ht="29.25" customHeight="1">
      <c r="B101" s="30"/>
      <c r="C101" s="92" t="s">
        <v>84</v>
      </c>
      <c r="D101" s="151"/>
      <c r="E101" s="151"/>
      <c r="F101" s="151"/>
      <c r="G101" s="151"/>
      <c r="H101" s="151"/>
      <c r="I101" s="151"/>
      <c r="J101" s="151"/>
      <c r="K101" s="151"/>
      <c r="L101" s="201">
        <f>ROUND(SUM(N88+N99),2)</f>
        <v>0</v>
      </c>
      <c r="M101" s="201"/>
      <c r="N101" s="201"/>
      <c r="O101" s="201"/>
      <c r="P101" s="201"/>
      <c r="Q101" s="201"/>
      <c r="R101" s="31"/>
    </row>
    <row r="102" spans="2:21" s="146" customFormat="1" ht="6.95" customHeight="1">
      <c r="B102" s="52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4"/>
    </row>
    <row r="106" spans="2:21" s="146" customFormat="1" ht="6.95" customHeight="1">
      <c r="B106" s="55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7"/>
    </row>
    <row r="107" spans="2:21" s="146" customFormat="1" ht="36.950000000000003" customHeight="1">
      <c r="B107" s="30"/>
      <c r="C107" s="212" t="s">
        <v>225</v>
      </c>
      <c r="D107" s="244"/>
      <c r="E107" s="244"/>
      <c r="F107" s="244"/>
      <c r="G107" s="244"/>
      <c r="H107" s="244"/>
      <c r="I107" s="244"/>
      <c r="J107" s="244"/>
      <c r="K107" s="244"/>
      <c r="L107" s="244"/>
      <c r="M107" s="244"/>
      <c r="N107" s="244"/>
      <c r="O107" s="244"/>
      <c r="P107" s="244"/>
      <c r="Q107" s="244"/>
      <c r="R107" s="31"/>
    </row>
    <row r="108" spans="2:21" s="146" customFormat="1" ht="6.95" customHeight="1">
      <c r="B108" s="30"/>
      <c r="R108" s="31"/>
    </row>
    <row r="109" spans="2:21" s="146" customFormat="1" ht="30" customHeight="1">
      <c r="B109" s="30"/>
      <c r="C109" s="147" t="s">
        <v>16</v>
      </c>
      <c r="F109" s="245" t="str">
        <f>F6</f>
        <v>Rekonštrukcia jestvujúcich priechodov a retardérov v meste Trebišov</v>
      </c>
      <c r="G109" s="246"/>
      <c r="H109" s="246"/>
      <c r="I109" s="246"/>
      <c r="J109" s="246"/>
      <c r="K109" s="246"/>
      <c r="L109" s="246"/>
      <c r="M109" s="246"/>
      <c r="N109" s="246"/>
      <c r="O109" s="246"/>
      <c r="P109" s="246"/>
      <c r="R109" s="31"/>
    </row>
    <row r="110" spans="2:21" s="146" customFormat="1" ht="36.950000000000003" customHeight="1">
      <c r="B110" s="30"/>
      <c r="C110" s="61" t="s">
        <v>90</v>
      </c>
      <c r="F110" s="214" t="str">
        <f>F7</f>
        <v>03 - Priechod pre chodcov s nábehom</v>
      </c>
      <c r="G110" s="244"/>
      <c r="H110" s="244"/>
      <c r="I110" s="244"/>
      <c r="J110" s="244"/>
      <c r="K110" s="244"/>
      <c r="L110" s="244"/>
      <c r="M110" s="244"/>
      <c r="N110" s="244"/>
      <c r="O110" s="244"/>
      <c r="P110" s="244"/>
      <c r="R110" s="31"/>
    </row>
    <row r="111" spans="2:21" s="146" customFormat="1" ht="6.95" customHeight="1">
      <c r="B111" s="30"/>
      <c r="R111" s="31"/>
    </row>
    <row r="112" spans="2:21" s="146" customFormat="1" ht="18" customHeight="1">
      <c r="B112" s="30"/>
      <c r="C112" s="147" t="s">
        <v>20</v>
      </c>
      <c r="F112" s="144" t="str">
        <f>F9</f>
        <v>Trebišov</v>
      </c>
      <c r="K112" s="147" t="s">
        <v>21</v>
      </c>
      <c r="M112" s="247">
        <f>IF(O9="","",O9)</f>
        <v>44092</v>
      </c>
      <c r="N112" s="247"/>
      <c r="O112" s="247"/>
      <c r="P112" s="247"/>
      <c r="R112" s="31"/>
    </row>
    <row r="113" spans="2:65" s="146" customFormat="1" ht="6.95" customHeight="1">
      <c r="B113" s="30"/>
      <c r="R113" s="31"/>
    </row>
    <row r="114" spans="2:65" s="146" customFormat="1" ht="15">
      <c r="B114" s="30"/>
      <c r="C114" s="147" t="s">
        <v>22</v>
      </c>
      <c r="F114" s="144" t="str">
        <f>E12</f>
        <v>Mesto Trebišov</v>
      </c>
      <c r="K114" s="147" t="s">
        <v>27</v>
      </c>
      <c r="M114" s="221">
        <f>E18</f>
        <v>0</v>
      </c>
      <c r="N114" s="221"/>
      <c r="O114" s="221"/>
      <c r="P114" s="221"/>
      <c r="Q114" s="221"/>
      <c r="R114" s="31"/>
    </row>
    <row r="115" spans="2:65" s="146" customFormat="1" ht="14.45" customHeight="1">
      <c r="B115" s="30"/>
      <c r="C115" s="147" t="s">
        <v>25</v>
      </c>
      <c r="F115" s="144" t="str">
        <f>IF(E15="","",E15)</f>
        <v xml:space="preserve"> </v>
      </c>
      <c r="K115" s="147" t="s">
        <v>29</v>
      </c>
      <c r="M115" s="221"/>
      <c r="N115" s="221"/>
      <c r="O115" s="221"/>
      <c r="P115" s="221"/>
      <c r="Q115" s="221"/>
      <c r="R115" s="31"/>
    </row>
    <row r="116" spans="2:65" s="146" customFormat="1" ht="10.35" customHeight="1">
      <c r="B116" s="30"/>
      <c r="R116" s="31"/>
    </row>
    <row r="117" spans="2:65" s="8" customFormat="1" ht="29.25" customHeight="1">
      <c r="B117" s="109"/>
      <c r="C117" s="110" t="s">
        <v>106</v>
      </c>
      <c r="D117" s="148" t="s">
        <v>107</v>
      </c>
      <c r="E117" s="148" t="s">
        <v>52</v>
      </c>
      <c r="F117" s="248" t="s">
        <v>108</v>
      </c>
      <c r="G117" s="248"/>
      <c r="H117" s="248"/>
      <c r="I117" s="248"/>
      <c r="J117" s="148" t="s">
        <v>109</v>
      </c>
      <c r="K117" s="148" t="s">
        <v>110</v>
      </c>
      <c r="L117" s="248" t="s">
        <v>111</v>
      </c>
      <c r="M117" s="248"/>
      <c r="N117" s="248" t="s">
        <v>94</v>
      </c>
      <c r="O117" s="248"/>
      <c r="P117" s="248"/>
      <c r="Q117" s="249"/>
      <c r="R117" s="112"/>
      <c r="T117" s="66" t="s">
        <v>112</v>
      </c>
      <c r="U117" s="67" t="s">
        <v>34</v>
      </c>
      <c r="V117" s="67" t="s">
        <v>113</v>
      </c>
      <c r="W117" s="67" t="s">
        <v>114</v>
      </c>
      <c r="X117" s="67" t="s">
        <v>115</v>
      </c>
      <c r="Y117" s="67" t="s">
        <v>116</v>
      </c>
      <c r="Z117" s="67" t="s">
        <v>117</v>
      </c>
      <c r="AA117" s="68" t="s">
        <v>118</v>
      </c>
    </row>
    <row r="118" spans="2:65" s="146" customFormat="1" ht="29.25" customHeight="1">
      <c r="B118" s="30"/>
      <c r="C118" s="70" t="s">
        <v>91</v>
      </c>
      <c r="N118" s="226">
        <f>N119+N141</f>
        <v>0</v>
      </c>
      <c r="O118" s="227"/>
      <c r="P118" s="227"/>
      <c r="Q118" s="227"/>
      <c r="R118" s="31"/>
      <c r="T118" s="69"/>
      <c r="U118" s="44"/>
      <c r="V118" s="44"/>
      <c r="W118" s="113" t="e">
        <f>W119+W141</f>
        <v>#REF!</v>
      </c>
      <c r="X118" s="44"/>
      <c r="Y118" s="113" t="e">
        <f>Y119+Y141</f>
        <v>#REF!</v>
      </c>
      <c r="Z118" s="44"/>
      <c r="AA118" s="114" t="e">
        <f>AA119+AA141</f>
        <v>#REF!</v>
      </c>
      <c r="AT118" s="18" t="s">
        <v>69</v>
      </c>
      <c r="AU118" s="18" t="s">
        <v>96</v>
      </c>
      <c r="BK118" s="115" t="e">
        <f>BK119+BK141</f>
        <v>#REF!</v>
      </c>
    </row>
    <row r="119" spans="2:65" s="9" customFormat="1" ht="37.35" customHeight="1">
      <c r="B119" s="116"/>
      <c r="D119" s="117" t="s">
        <v>97</v>
      </c>
      <c r="E119" s="117"/>
      <c r="F119" s="117"/>
      <c r="G119" s="117"/>
      <c r="H119" s="117"/>
      <c r="I119" s="117"/>
      <c r="J119" s="117"/>
      <c r="K119" s="117"/>
      <c r="L119" s="117"/>
      <c r="M119" s="117"/>
      <c r="N119" s="228">
        <f>N120+N129+N131+N134</f>
        <v>0</v>
      </c>
      <c r="O119" s="229"/>
      <c r="P119" s="229"/>
      <c r="Q119" s="229"/>
      <c r="R119" s="118"/>
      <c r="T119" s="119"/>
      <c r="W119" s="120" t="e">
        <f>W120+#REF!+W131+W134</f>
        <v>#REF!</v>
      </c>
      <c r="Y119" s="120" t="e">
        <f>Y120+#REF!+Y131+Y134</f>
        <v>#REF!</v>
      </c>
      <c r="AA119" s="121" t="e">
        <f>AA120+#REF!+AA131+AA134</f>
        <v>#REF!</v>
      </c>
      <c r="AR119" s="122" t="s">
        <v>76</v>
      </c>
      <c r="AT119" s="123" t="s">
        <v>69</v>
      </c>
      <c r="AU119" s="123" t="s">
        <v>70</v>
      </c>
      <c r="AY119" s="122" t="s">
        <v>119</v>
      </c>
      <c r="BK119" s="124" t="e">
        <f>BK120+#REF!+BK131+BK134</f>
        <v>#REF!</v>
      </c>
    </row>
    <row r="120" spans="2:65" s="9" customFormat="1" ht="19.899999999999999" customHeight="1">
      <c r="B120" s="116"/>
      <c r="D120" s="125" t="s">
        <v>98</v>
      </c>
      <c r="E120" s="125"/>
      <c r="F120" s="125"/>
      <c r="G120" s="125"/>
      <c r="H120" s="125"/>
      <c r="I120" s="125"/>
      <c r="J120" s="125"/>
      <c r="K120" s="125"/>
      <c r="L120" s="125"/>
      <c r="M120" s="125"/>
      <c r="N120" s="230">
        <f>SUM(N121:Q128)</f>
        <v>0</v>
      </c>
      <c r="O120" s="231"/>
      <c r="P120" s="231"/>
      <c r="Q120" s="231"/>
      <c r="R120" s="118"/>
      <c r="T120" s="119"/>
      <c r="W120" s="120">
        <f>SUM(W121:W128)</f>
        <v>58.849389999999993</v>
      </c>
      <c r="Y120" s="120">
        <f>SUM(Y121:Y128)</f>
        <v>0</v>
      </c>
      <c r="AA120" s="121">
        <f>SUM(AA121:AA128)</f>
        <v>44.421999999999997</v>
      </c>
      <c r="AR120" s="122" t="s">
        <v>76</v>
      </c>
      <c r="AT120" s="123" t="s">
        <v>69</v>
      </c>
      <c r="AU120" s="123" t="s">
        <v>76</v>
      </c>
      <c r="AY120" s="122" t="s">
        <v>119</v>
      </c>
      <c r="BK120" s="124">
        <f>SUM(BK121:BK128)</f>
        <v>0</v>
      </c>
    </row>
    <row r="121" spans="2:65" s="146" customFormat="1" ht="38.25" customHeight="1">
      <c r="B121" s="126"/>
      <c r="C121" s="152">
        <v>1</v>
      </c>
      <c r="D121" s="152" t="s">
        <v>120</v>
      </c>
      <c r="E121" s="153" t="s">
        <v>186</v>
      </c>
      <c r="F121" s="236" t="s">
        <v>195</v>
      </c>
      <c r="G121" s="236"/>
      <c r="H121" s="236"/>
      <c r="I121" s="236"/>
      <c r="J121" s="154" t="s">
        <v>121</v>
      </c>
      <c r="K121" s="155">
        <v>65</v>
      </c>
      <c r="L121" s="237"/>
      <c r="M121" s="237"/>
      <c r="N121" s="237">
        <f>ROUND(L121*K121,2)</f>
        <v>0</v>
      </c>
      <c r="O121" s="237"/>
      <c r="P121" s="237"/>
      <c r="Q121" s="237"/>
      <c r="R121" s="127"/>
      <c r="T121" s="128" t="s">
        <v>5</v>
      </c>
      <c r="U121" s="37" t="s">
        <v>37</v>
      </c>
      <c r="V121" s="129">
        <v>0.82699999999999996</v>
      </c>
      <c r="W121" s="129">
        <f t="shared" ref="W121:W122" si="0">V121*K121</f>
        <v>53.754999999999995</v>
      </c>
      <c r="X121" s="129">
        <v>0</v>
      </c>
      <c r="Y121" s="129">
        <f t="shared" ref="Y121:Y122" si="1">X121*K121</f>
        <v>0</v>
      </c>
      <c r="Z121" s="129">
        <v>0.48</v>
      </c>
      <c r="AA121" s="130">
        <f t="shared" ref="AA121:AA122" si="2">Z121*K121</f>
        <v>31.2</v>
      </c>
      <c r="AR121" s="18" t="s">
        <v>122</v>
      </c>
      <c r="AT121" s="18" t="s">
        <v>120</v>
      </c>
      <c r="AU121" s="18" t="s">
        <v>123</v>
      </c>
      <c r="AY121" s="18" t="s">
        <v>119</v>
      </c>
      <c r="BE121" s="131">
        <f t="shared" ref="BE121:BE122" si="3">IF(U121="základná",N121,0)</f>
        <v>0</v>
      </c>
      <c r="BF121" s="131">
        <f t="shared" ref="BF121:BF122" si="4">IF(U121="znížená",N121,0)</f>
        <v>0</v>
      </c>
      <c r="BG121" s="131">
        <f t="shared" ref="BG121:BG122" si="5">IF(U121="zákl. prenesená",N121,0)</f>
        <v>0</v>
      </c>
      <c r="BH121" s="131">
        <f t="shared" ref="BH121:BH122" si="6">IF(U121="zníž. prenesená",N121,0)</f>
        <v>0</v>
      </c>
      <c r="BI121" s="131">
        <f t="shared" ref="BI121:BI122" si="7">IF(U121="nulová",N121,0)</f>
        <v>0</v>
      </c>
      <c r="BJ121" s="18" t="s">
        <v>123</v>
      </c>
      <c r="BK121" s="131">
        <f t="shared" ref="BK121:BK122" si="8">ROUND(L121*K121,2)</f>
        <v>0</v>
      </c>
      <c r="BL121" s="18" t="s">
        <v>122</v>
      </c>
      <c r="BM121" s="18" t="s">
        <v>124</v>
      </c>
    </row>
    <row r="122" spans="2:65" s="146" customFormat="1" ht="38.25" customHeight="1">
      <c r="B122" s="126"/>
      <c r="C122" s="152" t="s">
        <v>123</v>
      </c>
      <c r="D122" s="152" t="s">
        <v>120</v>
      </c>
      <c r="E122" s="153" t="s">
        <v>125</v>
      </c>
      <c r="F122" s="236" t="s">
        <v>126</v>
      </c>
      <c r="G122" s="236"/>
      <c r="H122" s="236"/>
      <c r="I122" s="236"/>
      <c r="J122" s="154" t="s">
        <v>127</v>
      </c>
      <c r="K122" s="155">
        <v>6.01</v>
      </c>
      <c r="L122" s="237"/>
      <c r="M122" s="237"/>
      <c r="N122" s="237">
        <f t="shared" ref="N122" si="9">ROUND(L122*K122,2)</f>
        <v>0</v>
      </c>
      <c r="O122" s="237"/>
      <c r="P122" s="237"/>
      <c r="Q122" s="237"/>
      <c r="R122" s="127"/>
      <c r="T122" s="128" t="s">
        <v>5</v>
      </c>
      <c r="U122" s="37" t="s">
        <v>37</v>
      </c>
      <c r="V122" s="129">
        <v>0.31900000000000001</v>
      </c>
      <c r="W122" s="129">
        <f t="shared" si="0"/>
        <v>1.9171899999999999</v>
      </c>
      <c r="X122" s="129">
        <v>0</v>
      </c>
      <c r="Y122" s="129">
        <f t="shared" si="1"/>
        <v>0</v>
      </c>
      <c r="Z122" s="129">
        <v>2.2000000000000002</v>
      </c>
      <c r="AA122" s="130">
        <f t="shared" si="2"/>
        <v>13.222000000000001</v>
      </c>
      <c r="AR122" s="18" t="s">
        <v>122</v>
      </c>
      <c r="AT122" s="18" t="s">
        <v>120</v>
      </c>
      <c r="AU122" s="18" t="s">
        <v>123</v>
      </c>
      <c r="AY122" s="18" t="s">
        <v>119</v>
      </c>
      <c r="BE122" s="131">
        <f t="shared" si="3"/>
        <v>0</v>
      </c>
      <c r="BF122" s="131">
        <f t="shared" si="4"/>
        <v>0</v>
      </c>
      <c r="BG122" s="131">
        <f t="shared" si="5"/>
        <v>0</v>
      </c>
      <c r="BH122" s="131">
        <f t="shared" si="6"/>
        <v>0</v>
      </c>
      <c r="BI122" s="131">
        <f t="shared" si="7"/>
        <v>0</v>
      </c>
      <c r="BJ122" s="18" t="s">
        <v>123</v>
      </c>
      <c r="BK122" s="131">
        <f t="shared" si="8"/>
        <v>0</v>
      </c>
      <c r="BL122" s="18" t="s">
        <v>122</v>
      </c>
      <c r="BM122" s="18" t="s">
        <v>128</v>
      </c>
    </row>
    <row r="123" spans="2:65" s="146" customFormat="1" ht="51" customHeight="1">
      <c r="B123" s="126"/>
      <c r="C123" s="152">
        <v>3</v>
      </c>
      <c r="D123" s="152" t="s">
        <v>120</v>
      </c>
      <c r="E123" s="153" t="s">
        <v>131</v>
      </c>
      <c r="F123" s="236" t="s">
        <v>132</v>
      </c>
      <c r="G123" s="236"/>
      <c r="H123" s="236"/>
      <c r="I123" s="236"/>
      <c r="J123" s="154" t="s">
        <v>127</v>
      </c>
      <c r="K123" s="155">
        <v>13</v>
      </c>
      <c r="L123" s="237"/>
      <c r="M123" s="237"/>
      <c r="N123" s="237">
        <f>ROUND(L123*K123,2)</f>
        <v>0</v>
      </c>
      <c r="O123" s="237"/>
      <c r="P123" s="237"/>
      <c r="Q123" s="237"/>
      <c r="R123" s="127"/>
      <c r="T123" s="128" t="s">
        <v>5</v>
      </c>
      <c r="U123" s="37" t="s">
        <v>37</v>
      </c>
      <c r="V123" s="129">
        <v>5.4399999999999997E-2</v>
      </c>
      <c r="W123" s="129">
        <f>V123*K123</f>
        <v>0.70719999999999994</v>
      </c>
      <c r="X123" s="129">
        <v>0</v>
      </c>
      <c r="Y123" s="129">
        <f>X123*K123</f>
        <v>0</v>
      </c>
      <c r="Z123" s="129">
        <v>0</v>
      </c>
      <c r="AA123" s="130">
        <f>Z123*K123</f>
        <v>0</v>
      </c>
      <c r="AR123" s="18" t="s">
        <v>122</v>
      </c>
      <c r="AT123" s="18" t="s">
        <v>120</v>
      </c>
      <c r="AU123" s="18" t="s">
        <v>123</v>
      </c>
      <c r="AY123" s="18" t="s">
        <v>119</v>
      </c>
      <c r="BE123" s="131">
        <f>IF(U123="základná",N123,0)</f>
        <v>0</v>
      </c>
      <c r="BF123" s="131">
        <f>IF(U123="znížená",N123,0)</f>
        <v>0</v>
      </c>
      <c r="BG123" s="131">
        <f>IF(U123="zákl. prenesená",N123,0)</f>
        <v>0</v>
      </c>
      <c r="BH123" s="131">
        <f>IF(U123="zníž. prenesená",N123,0)</f>
        <v>0</v>
      </c>
      <c r="BI123" s="131">
        <f>IF(U123="nulová",N123,0)</f>
        <v>0</v>
      </c>
      <c r="BJ123" s="18" t="s">
        <v>123</v>
      </c>
      <c r="BK123" s="131">
        <f>ROUND(L123*K123,2)</f>
        <v>0</v>
      </c>
      <c r="BL123" s="18" t="s">
        <v>122</v>
      </c>
      <c r="BM123" s="18" t="s">
        <v>133</v>
      </c>
    </row>
    <row r="124" spans="2:65" s="146" customFormat="1" ht="63.75" customHeight="1">
      <c r="B124" s="126"/>
      <c r="C124" s="152">
        <v>4</v>
      </c>
      <c r="D124" s="152" t="s">
        <v>120</v>
      </c>
      <c r="E124" s="153" t="s">
        <v>135</v>
      </c>
      <c r="F124" s="236" t="s">
        <v>193</v>
      </c>
      <c r="G124" s="236"/>
      <c r="H124" s="236"/>
      <c r="I124" s="236"/>
      <c r="J124" s="154" t="s">
        <v>127</v>
      </c>
      <c r="K124" s="155">
        <f>K123*2</f>
        <v>26</v>
      </c>
      <c r="L124" s="237"/>
      <c r="M124" s="237"/>
      <c r="N124" s="237">
        <f>ROUND(L124*K124,2)</f>
        <v>0</v>
      </c>
      <c r="O124" s="237"/>
      <c r="P124" s="237"/>
      <c r="Q124" s="237"/>
      <c r="R124" s="127"/>
      <c r="T124" s="128" t="s">
        <v>5</v>
      </c>
      <c r="U124" s="37" t="s">
        <v>37</v>
      </c>
      <c r="V124" s="129">
        <v>5.0000000000000001E-3</v>
      </c>
      <c r="W124" s="129">
        <f>V124*K124</f>
        <v>0.13</v>
      </c>
      <c r="X124" s="129">
        <v>0</v>
      </c>
      <c r="Y124" s="129">
        <f>X124*K124</f>
        <v>0</v>
      </c>
      <c r="Z124" s="129">
        <v>0</v>
      </c>
      <c r="AA124" s="130">
        <f>Z124*K124</f>
        <v>0</v>
      </c>
      <c r="AR124" s="18" t="s">
        <v>122</v>
      </c>
      <c r="AT124" s="18" t="s">
        <v>120</v>
      </c>
      <c r="AU124" s="18" t="s">
        <v>123</v>
      </c>
      <c r="AY124" s="18" t="s">
        <v>119</v>
      </c>
      <c r="BE124" s="131">
        <f>IF(U124="základná",N124,0)</f>
        <v>0</v>
      </c>
      <c r="BF124" s="131">
        <f>IF(U124="znížená",N124,0)</f>
        <v>0</v>
      </c>
      <c r="BG124" s="131">
        <f>IF(U124="zákl. prenesená",N124,0)</f>
        <v>0</v>
      </c>
      <c r="BH124" s="131">
        <f>IF(U124="zníž. prenesená",N124,0)</f>
        <v>0</v>
      </c>
      <c r="BI124" s="131">
        <f>IF(U124="nulová",N124,0)</f>
        <v>0</v>
      </c>
      <c r="BJ124" s="18" t="s">
        <v>123</v>
      </c>
      <c r="BK124" s="131">
        <f>ROUND(L124*K124,2)</f>
        <v>0</v>
      </c>
      <c r="BL124" s="18" t="s">
        <v>122</v>
      </c>
      <c r="BM124" s="18" t="s">
        <v>136</v>
      </c>
    </row>
    <row r="125" spans="2:65" s="146" customFormat="1" ht="25.5" customHeight="1">
      <c r="B125" s="126"/>
      <c r="C125" s="152">
        <v>5</v>
      </c>
      <c r="D125" s="152" t="s">
        <v>120</v>
      </c>
      <c r="E125" s="153" t="s">
        <v>137</v>
      </c>
      <c r="F125" s="236" t="s">
        <v>138</v>
      </c>
      <c r="G125" s="236"/>
      <c r="H125" s="236"/>
      <c r="I125" s="236"/>
      <c r="J125" s="154" t="s">
        <v>127</v>
      </c>
      <c r="K125" s="155">
        <v>13</v>
      </c>
      <c r="L125" s="237"/>
      <c r="M125" s="237"/>
      <c r="N125" s="237">
        <f>ROUND(L125*K125,2)</f>
        <v>0</v>
      </c>
      <c r="O125" s="237"/>
      <c r="P125" s="237"/>
      <c r="Q125" s="237"/>
      <c r="R125" s="127"/>
      <c r="T125" s="128" t="s">
        <v>5</v>
      </c>
      <c r="U125" s="37" t="s">
        <v>37</v>
      </c>
      <c r="V125" s="129">
        <v>8.6999999999999994E-2</v>
      </c>
      <c r="W125" s="129">
        <f>V125*K125</f>
        <v>1.131</v>
      </c>
      <c r="X125" s="129">
        <v>0</v>
      </c>
      <c r="Y125" s="129">
        <f>X125*K125</f>
        <v>0</v>
      </c>
      <c r="Z125" s="129">
        <v>0</v>
      </c>
      <c r="AA125" s="130">
        <f>Z125*K125</f>
        <v>0</v>
      </c>
      <c r="AR125" s="18" t="s">
        <v>122</v>
      </c>
      <c r="AT125" s="18" t="s">
        <v>120</v>
      </c>
      <c r="AU125" s="18" t="s">
        <v>123</v>
      </c>
      <c r="AY125" s="18" t="s">
        <v>119</v>
      </c>
      <c r="BE125" s="131">
        <f>IF(U125="základná",N125,0)</f>
        <v>0</v>
      </c>
      <c r="BF125" s="131">
        <f>IF(U125="znížená",N125,0)</f>
        <v>0</v>
      </c>
      <c r="BG125" s="131">
        <f>IF(U125="zákl. prenesená",N125,0)</f>
        <v>0</v>
      </c>
      <c r="BH125" s="131">
        <f>IF(U125="zníž. prenesená",N125,0)</f>
        <v>0</v>
      </c>
      <c r="BI125" s="131">
        <f>IF(U125="nulová",N125,0)</f>
        <v>0</v>
      </c>
      <c r="BJ125" s="18" t="s">
        <v>123</v>
      </c>
      <c r="BK125" s="131">
        <f>ROUND(L125*K125,2)</f>
        <v>0</v>
      </c>
      <c r="BL125" s="18" t="s">
        <v>122</v>
      </c>
      <c r="BM125" s="18" t="s">
        <v>139</v>
      </c>
    </row>
    <row r="126" spans="2:65" s="146" customFormat="1" ht="25.5" customHeight="1">
      <c r="B126" s="126"/>
      <c r="C126" s="152">
        <v>6</v>
      </c>
      <c r="D126" s="152" t="s">
        <v>120</v>
      </c>
      <c r="E126" s="153" t="s">
        <v>140</v>
      </c>
      <c r="F126" s="236" t="s">
        <v>141</v>
      </c>
      <c r="G126" s="236"/>
      <c r="H126" s="236"/>
      <c r="I126" s="236"/>
      <c r="J126" s="154" t="s">
        <v>127</v>
      </c>
      <c r="K126" s="155">
        <v>13</v>
      </c>
      <c r="L126" s="237"/>
      <c r="M126" s="237"/>
      <c r="N126" s="237">
        <f>ROUND(L126*K126,2)</f>
        <v>0</v>
      </c>
      <c r="O126" s="237"/>
      <c r="P126" s="237"/>
      <c r="Q126" s="237"/>
      <c r="R126" s="127"/>
      <c r="T126" s="128" t="s">
        <v>5</v>
      </c>
      <c r="U126" s="37" t="s">
        <v>37</v>
      </c>
      <c r="V126" s="129">
        <v>8.0000000000000002E-3</v>
      </c>
      <c r="W126" s="129">
        <f>V126*K126</f>
        <v>0.10400000000000001</v>
      </c>
      <c r="X126" s="129">
        <v>0</v>
      </c>
      <c r="Y126" s="129">
        <f>X126*K126</f>
        <v>0</v>
      </c>
      <c r="Z126" s="129">
        <v>0</v>
      </c>
      <c r="AA126" s="130">
        <f>Z126*K126</f>
        <v>0</v>
      </c>
      <c r="AR126" s="18" t="s">
        <v>122</v>
      </c>
      <c r="AT126" s="18" t="s">
        <v>120</v>
      </c>
      <c r="AU126" s="18" t="s">
        <v>123</v>
      </c>
      <c r="AY126" s="18" t="s">
        <v>119</v>
      </c>
      <c r="BE126" s="131">
        <f>IF(U126="základná",N126,0)</f>
        <v>0</v>
      </c>
      <c r="BF126" s="131">
        <f>IF(U126="znížená",N126,0)</f>
        <v>0</v>
      </c>
      <c r="BG126" s="131">
        <f>IF(U126="zákl. prenesená",N126,0)</f>
        <v>0</v>
      </c>
      <c r="BH126" s="131">
        <f>IF(U126="zníž. prenesená",N126,0)</f>
        <v>0</v>
      </c>
      <c r="BI126" s="131">
        <f>IF(U126="nulová",N126,0)</f>
        <v>0</v>
      </c>
      <c r="BJ126" s="18" t="s">
        <v>123</v>
      </c>
      <c r="BK126" s="131">
        <f>ROUND(L126*K126,2)</f>
        <v>0</v>
      </c>
      <c r="BL126" s="18" t="s">
        <v>122</v>
      </c>
      <c r="BM126" s="18" t="s">
        <v>142</v>
      </c>
    </row>
    <row r="127" spans="2:65" s="146" customFormat="1" ht="25.5" customHeight="1">
      <c r="B127" s="126"/>
      <c r="C127" s="152">
        <v>7</v>
      </c>
      <c r="D127" s="152" t="s">
        <v>120</v>
      </c>
      <c r="E127" s="153" t="s">
        <v>143</v>
      </c>
      <c r="F127" s="236" t="s">
        <v>144</v>
      </c>
      <c r="G127" s="236"/>
      <c r="H127" s="236"/>
      <c r="I127" s="236"/>
      <c r="J127" s="154" t="s">
        <v>129</v>
      </c>
      <c r="K127" s="155">
        <f>0.47*K121</f>
        <v>30.549999999999997</v>
      </c>
      <c r="L127" s="237"/>
      <c r="M127" s="237"/>
      <c r="N127" s="237">
        <f>ROUND(L127*K127,2)</f>
        <v>0</v>
      </c>
      <c r="O127" s="237"/>
      <c r="P127" s="237"/>
      <c r="Q127" s="237"/>
      <c r="R127" s="127"/>
      <c r="T127" s="128" t="s">
        <v>5</v>
      </c>
      <c r="U127" s="37" t="s">
        <v>37</v>
      </c>
      <c r="V127" s="129">
        <v>0</v>
      </c>
      <c r="W127" s="129">
        <f>V127*K127</f>
        <v>0</v>
      </c>
      <c r="X127" s="129">
        <v>0</v>
      </c>
      <c r="Y127" s="129">
        <f>X127*K127</f>
        <v>0</v>
      </c>
      <c r="Z127" s="129">
        <v>0</v>
      </c>
      <c r="AA127" s="130">
        <f>Z127*K127</f>
        <v>0</v>
      </c>
      <c r="AR127" s="18" t="s">
        <v>122</v>
      </c>
      <c r="AT127" s="18" t="s">
        <v>120</v>
      </c>
      <c r="AU127" s="18" t="s">
        <v>123</v>
      </c>
      <c r="AY127" s="18" t="s">
        <v>119</v>
      </c>
      <c r="BE127" s="131">
        <f>IF(U127="základná",N127,0)</f>
        <v>0</v>
      </c>
      <c r="BF127" s="131">
        <f>IF(U127="znížená",N127,0)</f>
        <v>0</v>
      </c>
      <c r="BG127" s="131">
        <f>IF(U127="zákl. prenesená",N127,0)</f>
        <v>0</v>
      </c>
      <c r="BH127" s="131">
        <f>IF(U127="zníž. prenesená",N127,0)</f>
        <v>0</v>
      </c>
      <c r="BI127" s="131">
        <f>IF(U127="nulová",N127,0)</f>
        <v>0</v>
      </c>
      <c r="BJ127" s="18" t="s">
        <v>123</v>
      </c>
      <c r="BK127" s="131">
        <f>ROUND(L127*K127,2)</f>
        <v>0</v>
      </c>
      <c r="BL127" s="18" t="s">
        <v>122</v>
      </c>
      <c r="BM127" s="18" t="s">
        <v>145</v>
      </c>
    </row>
    <row r="128" spans="2:65" s="146" customFormat="1" ht="25.5" customHeight="1">
      <c r="B128" s="126"/>
      <c r="C128" s="152">
        <v>8</v>
      </c>
      <c r="D128" s="152" t="s">
        <v>120</v>
      </c>
      <c r="E128" s="153" t="s">
        <v>147</v>
      </c>
      <c r="F128" s="236" t="s">
        <v>148</v>
      </c>
      <c r="G128" s="236"/>
      <c r="H128" s="236"/>
      <c r="I128" s="236"/>
      <c r="J128" s="154" t="s">
        <v>121</v>
      </c>
      <c r="K128" s="155">
        <v>65</v>
      </c>
      <c r="L128" s="237"/>
      <c r="M128" s="237"/>
      <c r="N128" s="237">
        <f t="shared" ref="N128" si="10">ROUND(L128*K128,2)</f>
        <v>0</v>
      </c>
      <c r="O128" s="237"/>
      <c r="P128" s="237"/>
      <c r="Q128" s="237"/>
      <c r="R128" s="127"/>
      <c r="T128" s="128" t="s">
        <v>5</v>
      </c>
      <c r="U128" s="37" t="s">
        <v>37</v>
      </c>
      <c r="V128" s="129">
        <v>1.7000000000000001E-2</v>
      </c>
      <c r="W128" s="129">
        <f t="shared" ref="W128" si="11">V128*K128</f>
        <v>1.105</v>
      </c>
      <c r="X128" s="129">
        <v>0</v>
      </c>
      <c r="Y128" s="129">
        <f t="shared" ref="Y128" si="12">X128*K128</f>
        <v>0</v>
      </c>
      <c r="Z128" s="129">
        <v>0</v>
      </c>
      <c r="AA128" s="130">
        <f t="shared" ref="AA128" si="13">Z128*K128</f>
        <v>0</v>
      </c>
      <c r="AR128" s="18" t="s">
        <v>122</v>
      </c>
      <c r="AT128" s="18" t="s">
        <v>120</v>
      </c>
      <c r="AU128" s="18" t="s">
        <v>123</v>
      </c>
      <c r="AY128" s="18" t="s">
        <v>119</v>
      </c>
      <c r="BE128" s="131">
        <f t="shared" ref="BE128" si="14">IF(U128="základná",N128,0)</f>
        <v>0</v>
      </c>
      <c r="BF128" s="131">
        <f t="shared" ref="BF128" si="15">IF(U128="znížená",N128,0)</f>
        <v>0</v>
      </c>
      <c r="BG128" s="131">
        <f t="shared" ref="BG128" si="16">IF(U128="zákl. prenesená",N128,0)</f>
        <v>0</v>
      </c>
      <c r="BH128" s="131">
        <f t="shared" ref="BH128" si="17">IF(U128="zníž. prenesená",N128,0)</f>
        <v>0</v>
      </c>
      <c r="BI128" s="131">
        <f t="shared" ref="BI128" si="18">IF(U128="nulová",N128,0)</f>
        <v>0</v>
      </c>
      <c r="BJ128" s="18" t="s">
        <v>123</v>
      </c>
      <c r="BK128" s="131">
        <f t="shared" ref="BK128" si="19">ROUND(L128*K128,2)</f>
        <v>0</v>
      </c>
      <c r="BL128" s="18" t="s">
        <v>122</v>
      </c>
      <c r="BM128" s="18" t="s">
        <v>149</v>
      </c>
    </row>
    <row r="129" spans="1:65" s="145" customFormat="1" ht="16.5" customHeight="1">
      <c r="A129" s="9"/>
      <c r="B129" s="116"/>
      <c r="C129" s="156"/>
      <c r="D129" s="157" t="s">
        <v>175</v>
      </c>
      <c r="E129" s="157"/>
      <c r="F129" s="157"/>
      <c r="G129" s="157"/>
      <c r="H129" s="157"/>
      <c r="I129" s="157"/>
      <c r="J129" s="157"/>
      <c r="K129" s="157"/>
      <c r="L129" s="157"/>
      <c r="M129" s="157"/>
      <c r="N129" s="240">
        <f>SUM(N130)</f>
        <v>0</v>
      </c>
      <c r="O129" s="241"/>
      <c r="P129" s="241"/>
      <c r="Q129" s="241"/>
      <c r="R129" s="133"/>
      <c r="T129" s="134"/>
      <c r="AA129" s="135"/>
      <c r="AT129" s="132"/>
      <c r="AU129" s="132"/>
      <c r="AY129" s="132"/>
    </row>
    <row r="130" spans="1:65" s="145" customFormat="1" ht="30.75" customHeight="1">
      <c r="A130" s="146"/>
      <c r="B130" s="126"/>
      <c r="C130" s="152">
        <v>9</v>
      </c>
      <c r="D130" s="152" t="s">
        <v>120</v>
      </c>
      <c r="E130" s="153" t="s">
        <v>176</v>
      </c>
      <c r="F130" s="236" t="s">
        <v>191</v>
      </c>
      <c r="G130" s="236"/>
      <c r="H130" s="236"/>
      <c r="I130" s="236"/>
      <c r="J130" s="154" t="s">
        <v>121</v>
      </c>
      <c r="K130" s="155">
        <v>65</v>
      </c>
      <c r="L130" s="237"/>
      <c r="M130" s="237"/>
      <c r="N130" s="237">
        <f>ROUND(L130*K130,2)</f>
        <v>0</v>
      </c>
      <c r="O130" s="237"/>
      <c r="P130" s="237"/>
      <c r="Q130" s="237"/>
      <c r="R130" s="133"/>
      <c r="T130" s="134"/>
      <c r="AA130" s="135"/>
      <c r="AT130" s="132"/>
      <c r="AU130" s="132"/>
      <c r="AY130" s="132"/>
    </row>
    <row r="131" spans="1:65" s="9" customFormat="1" ht="29.85" customHeight="1">
      <c r="B131" s="116"/>
      <c r="C131" s="156"/>
      <c r="D131" s="157" t="s">
        <v>99</v>
      </c>
      <c r="E131" s="157"/>
      <c r="F131" s="157"/>
      <c r="G131" s="157"/>
      <c r="H131" s="157"/>
      <c r="I131" s="157"/>
      <c r="J131" s="157"/>
      <c r="K131" s="157"/>
      <c r="L131" s="157"/>
      <c r="M131" s="157"/>
      <c r="N131" s="232">
        <f>SUM(N132:Q133)</f>
        <v>0</v>
      </c>
      <c r="O131" s="233"/>
      <c r="P131" s="233"/>
      <c r="Q131" s="233"/>
      <c r="R131" s="118"/>
      <c r="T131" s="119"/>
      <c r="W131" s="120" t="e">
        <f>SUM(#REF!)</f>
        <v>#REF!</v>
      </c>
      <c r="Y131" s="120" t="e">
        <f>SUM(#REF!)</f>
        <v>#REF!</v>
      </c>
      <c r="AA131" s="121" t="e">
        <f>SUM(#REF!)</f>
        <v>#REF!</v>
      </c>
      <c r="AR131" s="122" t="s">
        <v>76</v>
      </c>
      <c r="AT131" s="123" t="s">
        <v>69</v>
      </c>
      <c r="AU131" s="123" t="s">
        <v>76</v>
      </c>
      <c r="AY131" s="122" t="s">
        <v>119</v>
      </c>
      <c r="BK131" s="124" t="e">
        <f>SUM(#REF!)</f>
        <v>#REF!</v>
      </c>
    </row>
    <row r="132" spans="1:65" s="146" customFormat="1" ht="25.5" customHeight="1">
      <c r="B132" s="126"/>
      <c r="C132" s="152">
        <v>10</v>
      </c>
      <c r="D132" s="152" t="s">
        <v>120</v>
      </c>
      <c r="E132" s="153" t="s">
        <v>187</v>
      </c>
      <c r="F132" s="236" t="s">
        <v>188</v>
      </c>
      <c r="G132" s="236"/>
      <c r="H132" s="236"/>
      <c r="I132" s="236"/>
      <c r="J132" s="154" t="s">
        <v>121</v>
      </c>
      <c r="K132" s="155">
        <v>65</v>
      </c>
      <c r="L132" s="237"/>
      <c r="M132" s="237"/>
      <c r="N132" s="237">
        <f t="shared" ref="N132" si="20">ROUND(L132*K132,2)</f>
        <v>0</v>
      </c>
      <c r="O132" s="237"/>
      <c r="P132" s="237"/>
      <c r="Q132" s="237"/>
      <c r="R132" s="127"/>
      <c r="T132" s="140"/>
      <c r="U132" s="37"/>
      <c r="V132" s="129"/>
      <c r="W132" s="129"/>
      <c r="X132" s="129"/>
      <c r="Y132" s="129"/>
      <c r="Z132" s="129"/>
      <c r="AA132" s="130"/>
      <c r="AR132" s="18"/>
      <c r="AT132" s="18"/>
      <c r="AU132" s="18"/>
      <c r="AY132" s="18"/>
      <c r="BE132" s="131"/>
      <c r="BF132" s="131"/>
      <c r="BG132" s="131"/>
      <c r="BH132" s="131"/>
      <c r="BI132" s="131"/>
      <c r="BJ132" s="18"/>
      <c r="BK132" s="131"/>
      <c r="BL132" s="18"/>
      <c r="BM132" s="18"/>
    </row>
    <row r="133" spans="1:65" s="146" customFormat="1" ht="37.5" customHeight="1">
      <c r="B133" s="126"/>
      <c r="C133" s="152">
        <v>11</v>
      </c>
      <c r="D133" s="152" t="s">
        <v>120</v>
      </c>
      <c r="E133" s="153" t="s">
        <v>190</v>
      </c>
      <c r="F133" s="236" t="s">
        <v>189</v>
      </c>
      <c r="G133" s="236"/>
      <c r="H133" s="236"/>
      <c r="I133" s="236"/>
      <c r="J133" s="154" t="s">
        <v>121</v>
      </c>
      <c r="K133" s="155">
        <v>65</v>
      </c>
      <c r="L133" s="237"/>
      <c r="M133" s="237"/>
      <c r="N133" s="237">
        <f>ROUND(L133*K133,2)</f>
        <v>0</v>
      </c>
      <c r="O133" s="237"/>
      <c r="P133" s="237"/>
      <c r="Q133" s="237"/>
      <c r="R133" s="127"/>
      <c r="T133" s="140"/>
      <c r="U133" s="37"/>
      <c r="V133" s="129"/>
      <c r="W133" s="129"/>
      <c r="X133" s="129"/>
      <c r="Y133" s="129"/>
      <c r="Z133" s="129"/>
      <c r="AA133" s="130"/>
      <c r="AR133" s="18"/>
      <c r="AT133" s="18"/>
      <c r="AU133" s="18"/>
      <c r="AY133" s="18"/>
      <c r="BE133" s="131"/>
      <c r="BF133" s="131"/>
      <c r="BG133" s="131"/>
      <c r="BH133" s="131"/>
      <c r="BI133" s="131"/>
      <c r="BJ133" s="18"/>
      <c r="BK133" s="131"/>
      <c r="BL133" s="18"/>
      <c r="BM133" s="18"/>
    </row>
    <row r="134" spans="1:65" s="9" customFormat="1" ht="29.85" customHeight="1">
      <c r="B134" s="116"/>
      <c r="C134" s="156"/>
      <c r="D134" s="157" t="s">
        <v>100</v>
      </c>
      <c r="E134" s="157"/>
      <c r="F134" s="157"/>
      <c r="G134" s="157"/>
      <c r="H134" s="157"/>
      <c r="I134" s="157"/>
      <c r="J134" s="157"/>
      <c r="K134" s="157"/>
      <c r="L134" s="157"/>
      <c r="M134" s="157"/>
      <c r="N134" s="232">
        <f>SUM(N135:Q140)</f>
        <v>0</v>
      </c>
      <c r="O134" s="232"/>
      <c r="P134" s="232"/>
      <c r="Q134" s="232"/>
      <c r="R134" s="118"/>
      <c r="T134" s="119"/>
      <c r="W134" s="120">
        <f>SUM(W136:W140)</f>
        <v>11.132971999999999</v>
      </c>
      <c r="Y134" s="120">
        <f>SUM(Y136:Y140)</f>
        <v>2.9058400000000004</v>
      </c>
      <c r="AA134" s="121">
        <f>SUM(AA136:AA140)</f>
        <v>0</v>
      </c>
      <c r="AR134" s="122" t="s">
        <v>76</v>
      </c>
      <c r="AT134" s="123" t="s">
        <v>69</v>
      </c>
      <c r="AU134" s="123" t="s">
        <v>76</v>
      </c>
      <c r="AY134" s="122" t="s">
        <v>119</v>
      </c>
      <c r="BK134" s="124">
        <f>SUM(BK136:BK140)</f>
        <v>0</v>
      </c>
    </row>
    <row r="135" spans="1:65" s="9" customFormat="1" ht="45.75" customHeight="1">
      <c r="B135" s="116"/>
      <c r="C135" s="152">
        <v>12</v>
      </c>
      <c r="D135" s="152" t="s">
        <v>120</v>
      </c>
      <c r="E135" s="153" t="s">
        <v>179</v>
      </c>
      <c r="F135" s="236" t="s">
        <v>180</v>
      </c>
      <c r="G135" s="236"/>
      <c r="H135" s="236"/>
      <c r="I135" s="236"/>
      <c r="J135" s="154" t="s">
        <v>121</v>
      </c>
      <c r="K135" s="155">
        <v>48</v>
      </c>
      <c r="L135" s="237"/>
      <c r="M135" s="237"/>
      <c r="N135" s="237">
        <f>ROUND(L135*K135,2)</f>
        <v>0</v>
      </c>
      <c r="O135" s="237"/>
      <c r="P135" s="237"/>
      <c r="Q135" s="237"/>
      <c r="R135" s="118"/>
      <c r="T135" s="119"/>
      <c r="W135" s="120"/>
      <c r="Y135" s="120"/>
      <c r="AA135" s="121"/>
      <c r="AR135" s="122"/>
      <c r="AT135" s="123"/>
      <c r="AU135" s="123"/>
      <c r="AY135" s="122"/>
      <c r="BK135" s="124"/>
    </row>
    <row r="136" spans="1:65" s="146" customFormat="1" ht="38.25" customHeight="1">
      <c r="B136" s="126"/>
      <c r="C136" s="152">
        <v>13</v>
      </c>
      <c r="D136" s="152" t="s">
        <v>120</v>
      </c>
      <c r="E136" s="153" t="s">
        <v>152</v>
      </c>
      <c r="F136" s="236" t="s">
        <v>177</v>
      </c>
      <c r="G136" s="236"/>
      <c r="H136" s="236"/>
      <c r="I136" s="236"/>
      <c r="J136" s="154" t="s">
        <v>150</v>
      </c>
      <c r="K136" s="155">
        <v>14</v>
      </c>
      <c r="L136" s="237"/>
      <c r="M136" s="237"/>
      <c r="N136" s="237">
        <f>ROUND(L136*K136,2)</f>
        <v>0</v>
      </c>
      <c r="O136" s="237"/>
      <c r="P136" s="237"/>
      <c r="Q136" s="237"/>
      <c r="R136" s="127"/>
      <c r="T136" s="128" t="s">
        <v>5</v>
      </c>
      <c r="U136" s="37" t="s">
        <v>37</v>
      </c>
      <c r="V136" s="129">
        <v>0.20399999999999999</v>
      </c>
      <c r="W136" s="129">
        <f>V136*K136</f>
        <v>2.8559999999999999</v>
      </c>
      <c r="X136" s="129">
        <v>0.12656000000000001</v>
      </c>
      <c r="Y136" s="129">
        <f>X136*K136</f>
        <v>1.7718400000000001</v>
      </c>
      <c r="Z136" s="129">
        <v>0</v>
      </c>
      <c r="AA136" s="130">
        <f>Z136*K136</f>
        <v>0</v>
      </c>
      <c r="AR136" s="18" t="s">
        <v>122</v>
      </c>
      <c r="AT136" s="18" t="s">
        <v>120</v>
      </c>
      <c r="AU136" s="18" t="s">
        <v>123</v>
      </c>
      <c r="AY136" s="18" t="s">
        <v>119</v>
      </c>
      <c r="BE136" s="131">
        <f>IF(U136="základná",N136,0)</f>
        <v>0</v>
      </c>
      <c r="BF136" s="131">
        <f>IF(U136="znížená",N136,0)</f>
        <v>0</v>
      </c>
      <c r="BG136" s="131">
        <f>IF(U136="zákl. prenesená",N136,0)</f>
        <v>0</v>
      </c>
      <c r="BH136" s="131">
        <f>IF(U136="zníž. prenesená",N136,0)</f>
        <v>0</v>
      </c>
      <c r="BI136" s="131">
        <f>IF(U136="nulová",N136,0)</f>
        <v>0</v>
      </c>
      <c r="BJ136" s="18" t="s">
        <v>123</v>
      </c>
      <c r="BK136" s="131">
        <f>ROUND(L136*K136,2)</f>
        <v>0</v>
      </c>
      <c r="BL136" s="18" t="s">
        <v>122</v>
      </c>
      <c r="BM136" s="18" t="s">
        <v>153</v>
      </c>
    </row>
    <row r="137" spans="1:65" s="146" customFormat="1" ht="25.5" customHeight="1">
      <c r="B137" s="126"/>
      <c r="C137" s="158">
        <v>14</v>
      </c>
      <c r="D137" s="158" t="s">
        <v>146</v>
      </c>
      <c r="E137" s="159" t="s">
        <v>154</v>
      </c>
      <c r="F137" s="238" t="s">
        <v>178</v>
      </c>
      <c r="G137" s="238"/>
      <c r="H137" s="238"/>
      <c r="I137" s="238"/>
      <c r="J137" s="160" t="s">
        <v>151</v>
      </c>
      <c r="K137" s="161">
        <v>14</v>
      </c>
      <c r="L137" s="239"/>
      <c r="M137" s="239"/>
      <c r="N137" s="239">
        <f>ROUND(L137*K137,2)</f>
        <v>0</v>
      </c>
      <c r="O137" s="237"/>
      <c r="P137" s="237"/>
      <c r="Q137" s="237"/>
      <c r="R137" s="127"/>
      <c r="T137" s="128" t="s">
        <v>5</v>
      </c>
      <c r="U137" s="37" t="s">
        <v>37</v>
      </c>
      <c r="V137" s="129">
        <v>0</v>
      </c>
      <c r="W137" s="129">
        <f>V137*K137</f>
        <v>0</v>
      </c>
      <c r="X137" s="129">
        <v>8.1000000000000003E-2</v>
      </c>
      <c r="Y137" s="129">
        <f>X137*K137</f>
        <v>1.1340000000000001</v>
      </c>
      <c r="Z137" s="129">
        <v>0</v>
      </c>
      <c r="AA137" s="130">
        <f>Z137*K137</f>
        <v>0</v>
      </c>
      <c r="AR137" s="18" t="s">
        <v>134</v>
      </c>
      <c r="AT137" s="18" t="s">
        <v>146</v>
      </c>
      <c r="AU137" s="18" t="s">
        <v>123</v>
      </c>
      <c r="AY137" s="18" t="s">
        <v>119</v>
      </c>
      <c r="BE137" s="131">
        <f>IF(U137="základná",N137,0)</f>
        <v>0</v>
      </c>
      <c r="BF137" s="131">
        <f>IF(U137="znížená",N137,0)</f>
        <v>0</v>
      </c>
      <c r="BG137" s="131">
        <f>IF(U137="zákl. prenesená",N137,0)</f>
        <v>0</v>
      </c>
      <c r="BH137" s="131">
        <f>IF(U137="zníž. prenesená",N137,0)</f>
        <v>0</v>
      </c>
      <c r="BI137" s="131">
        <f>IF(U137="nulová",N137,0)</f>
        <v>0</v>
      </c>
      <c r="BJ137" s="18" t="s">
        <v>123</v>
      </c>
      <c r="BK137" s="131">
        <f>ROUND(L137*K137,2)</f>
        <v>0</v>
      </c>
      <c r="BL137" s="18" t="s">
        <v>122</v>
      </c>
      <c r="BM137" s="18" t="s">
        <v>155</v>
      </c>
    </row>
    <row r="138" spans="1:65" s="146" customFormat="1" ht="25.5" customHeight="1">
      <c r="B138" s="126"/>
      <c r="C138" s="152">
        <v>15</v>
      </c>
      <c r="D138" s="152" t="s">
        <v>120</v>
      </c>
      <c r="E138" s="153" t="s">
        <v>156</v>
      </c>
      <c r="F138" s="236" t="s">
        <v>157</v>
      </c>
      <c r="G138" s="236"/>
      <c r="H138" s="236"/>
      <c r="I138" s="236"/>
      <c r="J138" s="154" t="s">
        <v>129</v>
      </c>
      <c r="K138" s="155">
        <f>2.2*K122</f>
        <v>13.222000000000001</v>
      </c>
      <c r="L138" s="237"/>
      <c r="M138" s="237"/>
      <c r="N138" s="237">
        <f t="shared" ref="N138:N140" si="21">ROUND(L138*K138,2)</f>
        <v>0</v>
      </c>
      <c r="O138" s="237"/>
      <c r="P138" s="237"/>
      <c r="Q138" s="237"/>
      <c r="R138" s="127"/>
      <c r="T138" s="128" t="s">
        <v>5</v>
      </c>
      <c r="U138" s="37" t="s">
        <v>37</v>
      </c>
      <c r="V138" s="129">
        <v>0.59799999999999998</v>
      </c>
      <c r="W138" s="129">
        <f t="shared" ref="W138:W140" si="22">V138*K138</f>
        <v>7.9067560000000006</v>
      </c>
      <c r="X138" s="129">
        <v>0</v>
      </c>
      <c r="Y138" s="129">
        <f t="shared" ref="Y138:Y140" si="23">X138*K138</f>
        <v>0</v>
      </c>
      <c r="Z138" s="129">
        <v>0</v>
      </c>
      <c r="AA138" s="130">
        <f t="shared" ref="AA138:AA140" si="24">Z138*K138</f>
        <v>0</v>
      </c>
      <c r="AR138" s="18" t="s">
        <v>122</v>
      </c>
      <c r="AT138" s="18" t="s">
        <v>120</v>
      </c>
      <c r="AU138" s="18" t="s">
        <v>123</v>
      </c>
      <c r="AY138" s="18" t="s">
        <v>119</v>
      </c>
      <c r="BE138" s="131">
        <f t="shared" ref="BE138:BE140" si="25">IF(U138="základná",N138,0)</f>
        <v>0</v>
      </c>
      <c r="BF138" s="131">
        <f t="shared" ref="BF138:BF140" si="26">IF(U138="znížená",N138,0)</f>
        <v>0</v>
      </c>
      <c r="BG138" s="131">
        <f t="shared" ref="BG138:BG140" si="27">IF(U138="zákl. prenesená",N138,0)</f>
        <v>0</v>
      </c>
      <c r="BH138" s="131">
        <f t="shared" ref="BH138:BH140" si="28">IF(U138="zníž. prenesená",N138,0)</f>
        <v>0</v>
      </c>
      <c r="BI138" s="131">
        <f t="shared" ref="BI138:BI140" si="29">IF(U138="nulová",N138,0)</f>
        <v>0</v>
      </c>
      <c r="BJ138" s="18" t="s">
        <v>123</v>
      </c>
      <c r="BK138" s="131">
        <f t="shared" ref="BK138:BK140" si="30">ROUND(L138*K138,2)</f>
        <v>0</v>
      </c>
      <c r="BL138" s="18" t="s">
        <v>122</v>
      </c>
      <c r="BM138" s="18" t="s">
        <v>158</v>
      </c>
    </row>
    <row r="139" spans="1:65" s="146" customFormat="1" ht="38.25" customHeight="1">
      <c r="B139" s="126"/>
      <c r="C139" s="152">
        <v>16</v>
      </c>
      <c r="D139" s="152" t="s">
        <v>120</v>
      </c>
      <c r="E139" s="153" t="s">
        <v>159</v>
      </c>
      <c r="F139" s="236" t="s">
        <v>192</v>
      </c>
      <c r="G139" s="236"/>
      <c r="H139" s="236"/>
      <c r="I139" s="236"/>
      <c r="J139" s="154" t="s">
        <v>129</v>
      </c>
      <c r="K139" s="155">
        <f>4*K138</f>
        <v>52.888000000000005</v>
      </c>
      <c r="L139" s="237"/>
      <c r="M139" s="237"/>
      <c r="N139" s="237">
        <f t="shared" si="21"/>
        <v>0</v>
      </c>
      <c r="O139" s="237"/>
      <c r="P139" s="237"/>
      <c r="Q139" s="237"/>
      <c r="R139" s="127"/>
      <c r="T139" s="128" t="s">
        <v>5</v>
      </c>
      <c r="U139" s="37" t="s">
        <v>37</v>
      </c>
      <c r="V139" s="129">
        <v>7.0000000000000001E-3</v>
      </c>
      <c r="W139" s="129">
        <f t="shared" si="22"/>
        <v>0.37021600000000005</v>
      </c>
      <c r="X139" s="129">
        <v>0</v>
      </c>
      <c r="Y139" s="129">
        <f t="shared" si="23"/>
        <v>0</v>
      </c>
      <c r="Z139" s="129">
        <v>0</v>
      </c>
      <c r="AA139" s="130">
        <f t="shared" si="24"/>
        <v>0</v>
      </c>
      <c r="AR139" s="18" t="s">
        <v>122</v>
      </c>
      <c r="AT139" s="18" t="s">
        <v>120</v>
      </c>
      <c r="AU139" s="18" t="s">
        <v>123</v>
      </c>
      <c r="AY139" s="18" t="s">
        <v>119</v>
      </c>
      <c r="BE139" s="131">
        <f t="shared" si="25"/>
        <v>0</v>
      </c>
      <c r="BF139" s="131">
        <f t="shared" si="26"/>
        <v>0</v>
      </c>
      <c r="BG139" s="131">
        <f t="shared" si="27"/>
        <v>0</v>
      </c>
      <c r="BH139" s="131">
        <f t="shared" si="28"/>
        <v>0</v>
      </c>
      <c r="BI139" s="131">
        <f t="shared" si="29"/>
        <v>0</v>
      </c>
      <c r="BJ139" s="18" t="s">
        <v>123</v>
      </c>
      <c r="BK139" s="131">
        <f t="shared" si="30"/>
        <v>0</v>
      </c>
      <c r="BL139" s="18" t="s">
        <v>122</v>
      </c>
      <c r="BM139" s="18" t="s">
        <v>160</v>
      </c>
    </row>
    <row r="140" spans="1:65" s="146" customFormat="1" ht="25.5" customHeight="1">
      <c r="B140" s="126"/>
      <c r="C140" s="152">
        <v>17</v>
      </c>
      <c r="D140" s="152" t="s">
        <v>120</v>
      </c>
      <c r="E140" s="153" t="s">
        <v>161</v>
      </c>
      <c r="F140" s="236" t="s">
        <v>162</v>
      </c>
      <c r="G140" s="236"/>
      <c r="H140" s="236"/>
      <c r="I140" s="236"/>
      <c r="J140" s="154" t="s">
        <v>129</v>
      </c>
      <c r="K140" s="155">
        <f>K138</f>
        <v>13.222000000000001</v>
      </c>
      <c r="L140" s="237"/>
      <c r="M140" s="237"/>
      <c r="N140" s="237">
        <f t="shared" si="21"/>
        <v>0</v>
      </c>
      <c r="O140" s="237"/>
      <c r="P140" s="237"/>
      <c r="Q140" s="237"/>
      <c r="R140" s="127"/>
      <c r="T140" s="128" t="s">
        <v>5</v>
      </c>
      <c r="U140" s="37" t="s">
        <v>37</v>
      </c>
      <c r="V140" s="129">
        <v>0</v>
      </c>
      <c r="W140" s="129">
        <f t="shared" si="22"/>
        <v>0</v>
      </c>
      <c r="X140" s="129">
        <v>0</v>
      </c>
      <c r="Y140" s="129">
        <f t="shared" si="23"/>
        <v>0</v>
      </c>
      <c r="Z140" s="129">
        <v>0</v>
      </c>
      <c r="AA140" s="130">
        <f t="shared" si="24"/>
        <v>0</v>
      </c>
      <c r="AR140" s="18" t="s">
        <v>122</v>
      </c>
      <c r="AT140" s="18" t="s">
        <v>120</v>
      </c>
      <c r="AU140" s="18" t="s">
        <v>123</v>
      </c>
      <c r="AY140" s="18" t="s">
        <v>119</v>
      </c>
      <c r="BE140" s="131">
        <f t="shared" si="25"/>
        <v>0</v>
      </c>
      <c r="BF140" s="131">
        <f t="shared" si="26"/>
        <v>0</v>
      </c>
      <c r="BG140" s="131">
        <f t="shared" si="27"/>
        <v>0</v>
      </c>
      <c r="BH140" s="131">
        <f t="shared" si="28"/>
        <v>0</v>
      </c>
      <c r="BI140" s="131">
        <f t="shared" si="29"/>
        <v>0</v>
      </c>
      <c r="BJ140" s="18" t="s">
        <v>123</v>
      </c>
      <c r="BK140" s="131">
        <f t="shared" si="30"/>
        <v>0</v>
      </c>
      <c r="BL140" s="18" t="s">
        <v>122</v>
      </c>
      <c r="BM140" s="18" t="s">
        <v>163</v>
      </c>
    </row>
    <row r="141" spans="1:65" s="9" customFormat="1" ht="37.35" customHeight="1">
      <c r="B141" s="116"/>
      <c r="C141" s="156"/>
      <c r="D141" s="162" t="s">
        <v>101</v>
      </c>
      <c r="E141" s="162"/>
      <c r="F141" s="162"/>
      <c r="G141" s="162"/>
      <c r="H141" s="162"/>
      <c r="I141" s="162"/>
      <c r="J141" s="162"/>
      <c r="K141" s="162"/>
      <c r="L141" s="162"/>
      <c r="M141" s="162"/>
      <c r="N141" s="234">
        <f>BK141</f>
        <v>0</v>
      </c>
      <c r="O141" s="235"/>
      <c r="P141" s="235"/>
      <c r="Q141" s="235"/>
      <c r="R141" s="118"/>
      <c r="T141" s="119"/>
      <c r="W141" s="120">
        <f>W142+W144+W146</f>
        <v>0</v>
      </c>
      <c r="Y141" s="120">
        <f>Y142+Y144+Y146</f>
        <v>0</v>
      </c>
      <c r="AA141" s="121">
        <f>AA142+AA144+AA146</f>
        <v>0</v>
      </c>
      <c r="AR141" s="122" t="s">
        <v>130</v>
      </c>
      <c r="AT141" s="123" t="s">
        <v>69</v>
      </c>
      <c r="AU141" s="123" t="s">
        <v>70</v>
      </c>
      <c r="AY141" s="122" t="s">
        <v>119</v>
      </c>
      <c r="BK141" s="124">
        <f>BK142+BK144+BK146</f>
        <v>0</v>
      </c>
    </row>
    <row r="142" spans="1:65" s="9" customFormat="1" ht="19.899999999999999" customHeight="1">
      <c r="B142" s="116"/>
      <c r="C142" s="156"/>
      <c r="D142" s="157" t="s">
        <v>102</v>
      </c>
      <c r="E142" s="157"/>
      <c r="F142" s="157"/>
      <c r="G142" s="157"/>
      <c r="H142" s="157"/>
      <c r="I142" s="157"/>
      <c r="J142" s="157"/>
      <c r="K142" s="157"/>
      <c r="L142" s="157"/>
      <c r="M142" s="157"/>
      <c r="N142" s="240">
        <f>BK142</f>
        <v>0</v>
      </c>
      <c r="O142" s="241"/>
      <c r="P142" s="241"/>
      <c r="Q142" s="241"/>
      <c r="R142" s="118"/>
      <c r="T142" s="119"/>
      <c r="W142" s="120">
        <f>SUM(W143:W143)</f>
        <v>0</v>
      </c>
      <c r="Y142" s="120">
        <f>SUM(Y143:Y143)</f>
        <v>0</v>
      </c>
      <c r="AA142" s="121">
        <f>SUM(AA143:AA143)</f>
        <v>0</v>
      </c>
      <c r="AR142" s="122" t="s">
        <v>130</v>
      </c>
      <c r="AT142" s="123" t="s">
        <v>69</v>
      </c>
      <c r="AU142" s="123" t="s">
        <v>76</v>
      </c>
      <c r="AY142" s="122" t="s">
        <v>119</v>
      </c>
      <c r="BK142" s="124">
        <f>SUM(BK143:BK143)</f>
        <v>0</v>
      </c>
    </row>
    <row r="143" spans="1:65" s="146" customFormat="1" ht="51" customHeight="1">
      <c r="B143" s="126"/>
      <c r="C143" s="152">
        <v>18</v>
      </c>
      <c r="D143" s="152" t="s">
        <v>120</v>
      </c>
      <c r="E143" s="153" t="s">
        <v>164</v>
      </c>
      <c r="F143" s="236" t="s">
        <v>165</v>
      </c>
      <c r="G143" s="236"/>
      <c r="H143" s="236"/>
      <c r="I143" s="236"/>
      <c r="J143" s="154" t="s">
        <v>166</v>
      </c>
      <c r="K143" s="155">
        <v>1</v>
      </c>
      <c r="L143" s="237"/>
      <c r="M143" s="237"/>
      <c r="N143" s="237">
        <f>ROUND(L143*K143,2)</f>
        <v>0</v>
      </c>
      <c r="O143" s="237"/>
      <c r="P143" s="237"/>
      <c r="Q143" s="237"/>
      <c r="R143" s="127"/>
      <c r="T143" s="128" t="s">
        <v>5</v>
      </c>
      <c r="U143" s="37" t="s">
        <v>37</v>
      </c>
      <c r="V143" s="129">
        <v>0</v>
      </c>
      <c r="W143" s="129">
        <f>V143*K143</f>
        <v>0</v>
      </c>
      <c r="X143" s="129">
        <v>0</v>
      </c>
      <c r="Y143" s="129">
        <f>X143*K143</f>
        <v>0</v>
      </c>
      <c r="Z143" s="129">
        <v>0</v>
      </c>
      <c r="AA143" s="130">
        <f>Z143*K143</f>
        <v>0</v>
      </c>
      <c r="AR143" s="18" t="s">
        <v>167</v>
      </c>
      <c r="AT143" s="18" t="s">
        <v>120</v>
      </c>
      <c r="AU143" s="18" t="s">
        <v>123</v>
      </c>
      <c r="AY143" s="18" t="s">
        <v>119</v>
      </c>
      <c r="BE143" s="131">
        <f>IF(U143="základná",N143,0)</f>
        <v>0</v>
      </c>
      <c r="BF143" s="131">
        <f>IF(U143="znížená",N143,0)</f>
        <v>0</v>
      </c>
      <c r="BG143" s="131">
        <f>IF(U143="zákl. prenesená",N143,0)</f>
        <v>0</v>
      </c>
      <c r="BH143" s="131">
        <f>IF(U143="zníž. prenesená",N143,0)</f>
        <v>0</v>
      </c>
      <c r="BI143" s="131">
        <f>IF(U143="nulová",N143,0)</f>
        <v>0</v>
      </c>
      <c r="BJ143" s="18" t="s">
        <v>123</v>
      </c>
      <c r="BK143" s="131">
        <f>ROUND(L143*K143,2)</f>
        <v>0</v>
      </c>
      <c r="BL143" s="18" t="s">
        <v>167</v>
      </c>
      <c r="BM143" s="18" t="s">
        <v>168</v>
      </c>
    </row>
    <row r="144" spans="1:65" s="9" customFormat="1" ht="29.85" customHeight="1">
      <c r="B144" s="116"/>
      <c r="C144" s="156"/>
      <c r="D144" s="157" t="s">
        <v>103</v>
      </c>
      <c r="E144" s="157"/>
      <c r="F144" s="157"/>
      <c r="G144" s="157"/>
      <c r="H144" s="157"/>
      <c r="I144" s="157"/>
      <c r="J144" s="157"/>
      <c r="K144" s="157"/>
      <c r="L144" s="157"/>
      <c r="M144" s="157"/>
      <c r="N144" s="232">
        <f>BK144</f>
        <v>0</v>
      </c>
      <c r="O144" s="233"/>
      <c r="P144" s="233"/>
      <c r="Q144" s="233"/>
      <c r="R144" s="118"/>
      <c r="T144" s="119"/>
      <c r="W144" s="120">
        <f>W145</f>
        <v>0</v>
      </c>
      <c r="Y144" s="120">
        <f>Y145</f>
        <v>0</v>
      </c>
      <c r="AA144" s="121">
        <f>AA145</f>
        <v>0</v>
      </c>
      <c r="AR144" s="122" t="s">
        <v>130</v>
      </c>
      <c r="AT144" s="123" t="s">
        <v>69</v>
      </c>
      <c r="AU144" s="123" t="s">
        <v>76</v>
      </c>
      <c r="AY144" s="122" t="s">
        <v>119</v>
      </c>
      <c r="BK144" s="124">
        <f>BK145</f>
        <v>0</v>
      </c>
    </row>
    <row r="145" spans="2:65" s="146" customFormat="1" ht="25.5" customHeight="1">
      <c r="B145" s="126"/>
      <c r="C145" s="152">
        <v>19</v>
      </c>
      <c r="D145" s="152" t="s">
        <v>120</v>
      </c>
      <c r="E145" s="153" t="s">
        <v>169</v>
      </c>
      <c r="F145" s="236" t="s">
        <v>170</v>
      </c>
      <c r="G145" s="236"/>
      <c r="H145" s="236"/>
      <c r="I145" s="236"/>
      <c r="J145" s="154" t="s">
        <v>166</v>
      </c>
      <c r="K145" s="155">
        <v>1</v>
      </c>
      <c r="L145" s="237"/>
      <c r="M145" s="237"/>
      <c r="N145" s="237">
        <f>ROUND(L145*K145,2)</f>
        <v>0</v>
      </c>
      <c r="O145" s="237"/>
      <c r="P145" s="237"/>
      <c r="Q145" s="237"/>
      <c r="R145" s="127"/>
      <c r="T145" s="128" t="s">
        <v>5</v>
      </c>
      <c r="U145" s="37" t="s">
        <v>37</v>
      </c>
      <c r="V145" s="129">
        <v>0</v>
      </c>
      <c r="W145" s="129">
        <f>V145*K145</f>
        <v>0</v>
      </c>
      <c r="X145" s="129">
        <v>0</v>
      </c>
      <c r="Y145" s="129">
        <f>X145*K145</f>
        <v>0</v>
      </c>
      <c r="Z145" s="129">
        <v>0</v>
      </c>
      <c r="AA145" s="130">
        <f>Z145*K145</f>
        <v>0</v>
      </c>
      <c r="AR145" s="18" t="s">
        <v>167</v>
      </c>
      <c r="AT145" s="18" t="s">
        <v>120</v>
      </c>
      <c r="AU145" s="18" t="s">
        <v>123</v>
      </c>
      <c r="AY145" s="18" t="s">
        <v>119</v>
      </c>
      <c r="BE145" s="131">
        <f>IF(U145="základná",N145,0)</f>
        <v>0</v>
      </c>
      <c r="BF145" s="131">
        <f>IF(U145="znížená",N145,0)</f>
        <v>0</v>
      </c>
      <c r="BG145" s="131">
        <f>IF(U145="zákl. prenesená",N145,0)</f>
        <v>0</v>
      </c>
      <c r="BH145" s="131">
        <f>IF(U145="zníž. prenesená",N145,0)</f>
        <v>0</v>
      </c>
      <c r="BI145" s="131">
        <f>IF(U145="nulová",N145,0)</f>
        <v>0</v>
      </c>
      <c r="BJ145" s="18" t="s">
        <v>123</v>
      </c>
      <c r="BK145" s="131">
        <f>ROUND(L145*K145,2)</f>
        <v>0</v>
      </c>
      <c r="BL145" s="18" t="s">
        <v>167</v>
      </c>
      <c r="BM145" s="18" t="s">
        <v>171</v>
      </c>
    </row>
    <row r="146" spans="2:65" s="9" customFormat="1" ht="29.85" customHeight="1">
      <c r="B146" s="116"/>
      <c r="C146" s="156"/>
      <c r="D146" s="157" t="s">
        <v>104</v>
      </c>
      <c r="E146" s="157"/>
      <c r="F146" s="157"/>
      <c r="G146" s="157"/>
      <c r="H146" s="157"/>
      <c r="I146" s="157"/>
      <c r="J146" s="157"/>
      <c r="K146" s="157"/>
      <c r="L146" s="157"/>
      <c r="M146" s="157"/>
      <c r="N146" s="232">
        <f>BK146</f>
        <v>0</v>
      </c>
      <c r="O146" s="233"/>
      <c r="P146" s="233"/>
      <c r="Q146" s="233"/>
      <c r="R146" s="118"/>
      <c r="T146" s="119"/>
      <c r="W146" s="120">
        <f>SUM(W147:W147)</f>
        <v>0</v>
      </c>
      <c r="Y146" s="120">
        <f>SUM(Y147:Y147)</f>
        <v>0</v>
      </c>
      <c r="AA146" s="121">
        <f>SUM(AA147:AA147)</f>
        <v>0</v>
      </c>
      <c r="AR146" s="122" t="s">
        <v>130</v>
      </c>
      <c r="AT146" s="123" t="s">
        <v>69</v>
      </c>
      <c r="AU146" s="123" t="s">
        <v>76</v>
      </c>
      <c r="AY146" s="122" t="s">
        <v>119</v>
      </c>
      <c r="BK146" s="124">
        <f>SUM(BK147:BK147)</f>
        <v>0</v>
      </c>
    </row>
    <row r="147" spans="2:65" s="146" customFormat="1" ht="25.5" customHeight="1">
      <c r="B147" s="126"/>
      <c r="C147" s="152">
        <v>20</v>
      </c>
      <c r="D147" s="152" t="s">
        <v>120</v>
      </c>
      <c r="E147" s="153" t="s">
        <v>172</v>
      </c>
      <c r="F147" s="236" t="s">
        <v>173</v>
      </c>
      <c r="G147" s="236"/>
      <c r="H147" s="236"/>
      <c r="I147" s="236"/>
      <c r="J147" s="154" t="s">
        <v>166</v>
      </c>
      <c r="K147" s="155">
        <v>1</v>
      </c>
      <c r="L147" s="237"/>
      <c r="M147" s="237"/>
      <c r="N147" s="237">
        <f>ROUND(L147*K147,2)</f>
        <v>0</v>
      </c>
      <c r="O147" s="237"/>
      <c r="P147" s="237"/>
      <c r="Q147" s="237"/>
      <c r="R147" s="127"/>
      <c r="T147" s="128" t="s">
        <v>5</v>
      </c>
      <c r="U147" s="37" t="s">
        <v>37</v>
      </c>
      <c r="V147" s="129">
        <v>0</v>
      </c>
      <c r="W147" s="129">
        <f>V147*K147</f>
        <v>0</v>
      </c>
      <c r="X147" s="129">
        <v>0</v>
      </c>
      <c r="Y147" s="129">
        <f>X147*K147</f>
        <v>0</v>
      </c>
      <c r="Z147" s="129">
        <v>0</v>
      </c>
      <c r="AA147" s="130">
        <f>Z147*K147</f>
        <v>0</v>
      </c>
      <c r="AR147" s="18" t="s">
        <v>167</v>
      </c>
      <c r="AT147" s="18" t="s">
        <v>120</v>
      </c>
      <c r="AU147" s="18" t="s">
        <v>123</v>
      </c>
      <c r="AY147" s="18" t="s">
        <v>119</v>
      </c>
      <c r="BE147" s="131">
        <f>IF(U147="základná",N147,0)</f>
        <v>0</v>
      </c>
      <c r="BF147" s="131">
        <f>IF(U147="znížená",N147,0)</f>
        <v>0</v>
      </c>
      <c r="BG147" s="131">
        <f>IF(U147="zákl. prenesená",N147,0)</f>
        <v>0</v>
      </c>
      <c r="BH147" s="131">
        <f>IF(U147="zníž. prenesená",N147,0)</f>
        <v>0</v>
      </c>
      <c r="BI147" s="131">
        <f>IF(U147="nulová",N147,0)</f>
        <v>0</v>
      </c>
      <c r="BJ147" s="18" t="s">
        <v>123</v>
      </c>
      <c r="BK147" s="131">
        <f>ROUND(L147*K147,2)</f>
        <v>0</v>
      </c>
      <c r="BL147" s="18" t="s">
        <v>167</v>
      </c>
      <c r="BM147" s="18" t="s">
        <v>174</v>
      </c>
    </row>
    <row r="148" spans="2:65" s="146" customFormat="1" ht="6.95" customHeight="1">
      <c r="B148" s="52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4"/>
    </row>
  </sheetData>
  <mergeCells count="129">
    <mergeCell ref="O9:P9"/>
    <mergeCell ref="O11:P11"/>
    <mergeCell ref="O12:P12"/>
    <mergeCell ref="O14:P14"/>
    <mergeCell ref="O15:P15"/>
    <mergeCell ref="O17:P17"/>
    <mergeCell ref="H1:K1"/>
    <mergeCell ref="C2:Q2"/>
    <mergeCell ref="S2:AC2"/>
    <mergeCell ref="C4:Q4"/>
    <mergeCell ref="F6:P6"/>
    <mergeCell ref="F7:P7"/>
    <mergeCell ref="M30:P30"/>
    <mergeCell ref="H32:J32"/>
    <mergeCell ref="M32:P32"/>
    <mergeCell ref="H33:J33"/>
    <mergeCell ref="M33:P33"/>
    <mergeCell ref="H34:J34"/>
    <mergeCell ref="M34:P34"/>
    <mergeCell ref="O18:P18"/>
    <mergeCell ref="O20:P20"/>
    <mergeCell ref="O21:P21"/>
    <mergeCell ref="E24:L24"/>
    <mergeCell ref="M27:P27"/>
    <mergeCell ref="M28:P28"/>
    <mergeCell ref="F78:P78"/>
    <mergeCell ref="F79:P79"/>
    <mergeCell ref="M81:P81"/>
    <mergeCell ref="M83:Q83"/>
    <mergeCell ref="M84:Q84"/>
    <mergeCell ref="C86:G86"/>
    <mergeCell ref="N86:Q86"/>
    <mergeCell ref="H35:J35"/>
    <mergeCell ref="M35:P35"/>
    <mergeCell ref="H36:J36"/>
    <mergeCell ref="M36:P36"/>
    <mergeCell ref="L38:P38"/>
    <mergeCell ref="C76:Q76"/>
    <mergeCell ref="N94:Q94"/>
    <mergeCell ref="N95:Q95"/>
    <mergeCell ref="N96:Q96"/>
    <mergeCell ref="N97:Q97"/>
    <mergeCell ref="N99:Q99"/>
    <mergeCell ref="L101:Q101"/>
    <mergeCell ref="N88:Q88"/>
    <mergeCell ref="N89:Q89"/>
    <mergeCell ref="N90:Q90"/>
    <mergeCell ref="N91:Q91"/>
    <mergeCell ref="N92:Q92"/>
    <mergeCell ref="N93:Q93"/>
    <mergeCell ref="F117:I117"/>
    <mergeCell ref="L117:M117"/>
    <mergeCell ref="N117:Q117"/>
    <mergeCell ref="N118:Q118"/>
    <mergeCell ref="N119:Q119"/>
    <mergeCell ref="N120:Q120"/>
    <mergeCell ref="C107:Q107"/>
    <mergeCell ref="F109:P109"/>
    <mergeCell ref="F110:P110"/>
    <mergeCell ref="M112:P112"/>
    <mergeCell ref="M114:Q114"/>
    <mergeCell ref="M115:Q115"/>
    <mergeCell ref="F123:I123"/>
    <mergeCell ref="L123:M123"/>
    <mergeCell ref="N123:Q123"/>
    <mergeCell ref="F124:I124"/>
    <mergeCell ref="L124:M124"/>
    <mergeCell ref="N124:Q124"/>
    <mergeCell ref="F121:I121"/>
    <mergeCell ref="L121:M121"/>
    <mergeCell ref="N121:Q121"/>
    <mergeCell ref="F122:I122"/>
    <mergeCell ref="L122:M122"/>
    <mergeCell ref="N122:Q122"/>
    <mergeCell ref="F127:I127"/>
    <mergeCell ref="L127:M127"/>
    <mergeCell ref="N127:Q127"/>
    <mergeCell ref="F128:I128"/>
    <mergeCell ref="L128:M128"/>
    <mergeCell ref="N128:Q128"/>
    <mergeCell ref="F125:I125"/>
    <mergeCell ref="L125:M125"/>
    <mergeCell ref="N125:Q125"/>
    <mergeCell ref="F126:I126"/>
    <mergeCell ref="L126:M126"/>
    <mergeCell ref="N126:Q126"/>
    <mergeCell ref="F133:I133"/>
    <mergeCell ref="L133:M133"/>
    <mergeCell ref="N133:Q133"/>
    <mergeCell ref="N134:Q134"/>
    <mergeCell ref="F135:I135"/>
    <mergeCell ref="L135:M135"/>
    <mergeCell ref="N135:Q135"/>
    <mergeCell ref="N129:Q129"/>
    <mergeCell ref="F130:I130"/>
    <mergeCell ref="L130:M130"/>
    <mergeCell ref="N130:Q130"/>
    <mergeCell ref="N131:Q131"/>
    <mergeCell ref="F132:I132"/>
    <mergeCell ref="L132:M132"/>
    <mergeCell ref="N132:Q132"/>
    <mergeCell ref="F138:I138"/>
    <mergeCell ref="L138:M138"/>
    <mergeCell ref="N138:Q138"/>
    <mergeCell ref="F139:I139"/>
    <mergeCell ref="L139:M139"/>
    <mergeCell ref="N139:Q139"/>
    <mergeCell ref="F136:I136"/>
    <mergeCell ref="L136:M136"/>
    <mergeCell ref="N136:Q136"/>
    <mergeCell ref="F137:I137"/>
    <mergeCell ref="L137:M137"/>
    <mergeCell ref="N137:Q137"/>
    <mergeCell ref="N144:Q144"/>
    <mergeCell ref="F145:I145"/>
    <mergeCell ref="L145:M145"/>
    <mergeCell ref="N145:Q145"/>
    <mergeCell ref="N146:Q146"/>
    <mergeCell ref="F147:I147"/>
    <mergeCell ref="L147:M147"/>
    <mergeCell ref="N147:Q147"/>
    <mergeCell ref="F140:I140"/>
    <mergeCell ref="L140:M140"/>
    <mergeCell ref="N140:Q140"/>
    <mergeCell ref="N141:Q141"/>
    <mergeCell ref="N142:Q142"/>
    <mergeCell ref="F143:I143"/>
    <mergeCell ref="L143:M143"/>
    <mergeCell ref="N143:Q143"/>
  </mergeCells>
  <hyperlinks>
    <hyperlink ref="F1:G1" location="C2" display="1) Krycí list rozpočtu" xr:uid="{BB06FEB1-53E7-426B-9A68-8C0F8B244639}"/>
    <hyperlink ref="H1:K1" location="C86" display="2) Rekapitulácia rozpočtu" xr:uid="{84DBFE50-7CE6-4CED-BA90-F63CB02D2198}"/>
    <hyperlink ref="L1" location="C117" display="3) Rozpočet" xr:uid="{7CC40A2B-CF4B-4E96-8610-4B4BC6936326}"/>
    <hyperlink ref="S1:T1" location="'Rekapitulácia stavby'!C2" display="Rekapitulácia stavby" xr:uid="{DEA3BD76-F3FF-4F74-813C-537920349297}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67B29-FF76-458F-83AD-C2CF77143E44}">
  <sheetPr>
    <pageSetUpPr fitToPage="1"/>
  </sheetPr>
  <dimension ref="A1:BN148"/>
  <sheetViews>
    <sheetView showGridLines="0" zoomScaleNormal="100" workbookViewId="0">
      <pane ySplit="1" topLeftCell="A2" activePane="bottomLeft" state="frozen"/>
      <selection pane="bottomLeft" activeCell="L121" sqref="L121:M147"/>
    </sheetView>
  </sheetViews>
  <sheetFormatPr defaultRowHeight="13.5"/>
  <cols>
    <col min="1" max="1" width="8.33203125" style="138" customWidth="1"/>
    <col min="2" max="2" width="1.6640625" style="138" customWidth="1"/>
    <col min="3" max="3" width="4.1640625" style="138" customWidth="1"/>
    <col min="4" max="4" width="4.33203125" style="138" customWidth="1"/>
    <col min="5" max="5" width="17.1640625" style="138" customWidth="1"/>
    <col min="6" max="7" width="11.1640625" style="138" customWidth="1"/>
    <col min="8" max="8" width="12.5" style="138" customWidth="1"/>
    <col min="9" max="9" width="7" style="138" customWidth="1"/>
    <col min="10" max="10" width="5.1640625" style="138" customWidth="1"/>
    <col min="11" max="11" width="11.5" style="138" customWidth="1"/>
    <col min="12" max="12" width="12" style="138" customWidth="1"/>
    <col min="13" max="14" width="6" style="138" customWidth="1"/>
    <col min="15" max="15" width="2" style="138" customWidth="1"/>
    <col min="16" max="16" width="12.5" style="138" customWidth="1"/>
    <col min="17" max="17" width="4.1640625" style="138" customWidth="1"/>
    <col min="18" max="18" width="1.6640625" style="138" customWidth="1"/>
    <col min="19" max="19" width="8.1640625" style="138" customWidth="1"/>
    <col min="20" max="20" width="29.6640625" style="138" hidden="1" customWidth="1"/>
    <col min="21" max="21" width="16.33203125" style="138" hidden="1" customWidth="1"/>
    <col min="22" max="22" width="12.33203125" style="138" hidden="1" customWidth="1"/>
    <col min="23" max="23" width="16.33203125" style="138" hidden="1" customWidth="1"/>
    <col min="24" max="24" width="12.1640625" style="138" hidden="1" customWidth="1"/>
    <col min="25" max="25" width="15" style="138" hidden="1" customWidth="1"/>
    <col min="26" max="26" width="11" style="138" hidden="1" customWidth="1"/>
    <col min="27" max="27" width="15" style="138" hidden="1" customWidth="1"/>
    <col min="28" max="28" width="16.33203125" style="138" hidden="1" customWidth="1"/>
    <col min="29" max="29" width="11" style="138" customWidth="1"/>
    <col min="30" max="30" width="15" style="138" customWidth="1"/>
    <col min="31" max="31" width="16.33203125" style="138" customWidth="1"/>
    <col min="32" max="16384" width="9.33203125" style="138"/>
  </cols>
  <sheetData>
    <row r="1" spans="1:66" ht="21.75" customHeight="1">
      <c r="A1" s="15"/>
      <c r="B1" s="12"/>
      <c r="C1" s="12"/>
      <c r="D1" s="13" t="s">
        <v>1</v>
      </c>
      <c r="E1" s="12"/>
      <c r="F1" s="14" t="s">
        <v>85</v>
      </c>
      <c r="G1" s="14"/>
      <c r="H1" s="225" t="s">
        <v>86</v>
      </c>
      <c r="I1" s="225"/>
      <c r="J1" s="225"/>
      <c r="K1" s="225"/>
      <c r="L1" s="14" t="s">
        <v>87</v>
      </c>
      <c r="M1" s="12"/>
      <c r="N1" s="12"/>
      <c r="O1" s="13" t="s">
        <v>88</v>
      </c>
      <c r="P1" s="12"/>
      <c r="Q1" s="12"/>
      <c r="R1" s="12"/>
      <c r="S1" s="14" t="s">
        <v>89</v>
      </c>
      <c r="T1" s="14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</row>
    <row r="2" spans="1:66" ht="36.950000000000003" customHeight="1">
      <c r="C2" s="219" t="s">
        <v>7</v>
      </c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S2" s="187" t="s">
        <v>8</v>
      </c>
      <c r="T2" s="188"/>
      <c r="U2" s="188"/>
      <c r="V2" s="188"/>
      <c r="W2" s="188"/>
      <c r="X2" s="188"/>
      <c r="Y2" s="188"/>
      <c r="Z2" s="188"/>
      <c r="AA2" s="188"/>
      <c r="AB2" s="188"/>
      <c r="AC2" s="188"/>
      <c r="AT2" s="18" t="s">
        <v>77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70</v>
      </c>
    </row>
    <row r="4" spans="1:66" ht="36.950000000000003" customHeight="1">
      <c r="B4" s="22"/>
      <c r="C4" s="212" t="s">
        <v>223</v>
      </c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3"/>
      <c r="T4" s="143" t="s">
        <v>12</v>
      </c>
      <c r="AT4" s="18" t="s">
        <v>6</v>
      </c>
    </row>
    <row r="5" spans="1:66" ht="6.95" customHeight="1">
      <c r="B5" s="22"/>
      <c r="R5" s="23"/>
    </row>
    <row r="6" spans="1:66" ht="25.35" customHeight="1">
      <c r="B6" s="22"/>
      <c r="D6" s="147" t="s">
        <v>16</v>
      </c>
      <c r="F6" s="245" t="str">
        <f>'Rekapitulácia stavby'!K6</f>
        <v>Rekonštrukcia jestvujúcich priechodov a retardérov v meste Trebišov</v>
      </c>
      <c r="G6" s="246"/>
      <c r="H6" s="246"/>
      <c r="I6" s="246"/>
      <c r="J6" s="246"/>
      <c r="K6" s="246"/>
      <c r="L6" s="246"/>
      <c r="M6" s="246"/>
      <c r="N6" s="246"/>
      <c r="O6" s="246"/>
      <c r="P6" s="246"/>
      <c r="R6" s="23"/>
    </row>
    <row r="7" spans="1:66" s="146" customFormat="1" ht="32.85" customHeight="1">
      <c r="B7" s="30"/>
      <c r="D7" s="26" t="s">
        <v>90</v>
      </c>
      <c r="F7" s="222" t="s">
        <v>197</v>
      </c>
      <c r="G7" s="244"/>
      <c r="H7" s="244"/>
      <c r="I7" s="244"/>
      <c r="J7" s="244"/>
      <c r="K7" s="244"/>
      <c r="L7" s="244"/>
      <c r="M7" s="244"/>
      <c r="N7" s="244"/>
      <c r="O7" s="244"/>
      <c r="P7" s="244"/>
      <c r="R7" s="31"/>
    </row>
    <row r="8" spans="1:66" s="146" customFormat="1" ht="14.45" customHeight="1">
      <c r="B8" s="30"/>
      <c r="D8" s="147" t="s">
        <v>17</v>
      </c>
      <c r="F8" s="144" t="s">
        <v>5</v>
      </c>
      <c r="M8" s="147" t="s">
        <v>18</v>
      </c>
      <c r="O8" s="144" t="s">
        <v>5</v>
      </c>
      <c r="R8" s="31"/>
    </row>
    <row r="9" spans="1:66" s="146" customFormat="1" ht="14.45" customHeight="1">
      <c r="B9" s="30"/>
      <c r="D9" s="147" t="s">
        <v>20</v>
      </c>
      <c r="F9" s="144" t="s">
        <v>182</v>
      </c>
      <c r="M9" s="147" t="s">
        <v>21</v>
      </c>
      <c r="O9" s="247">
        <f>'Rekapitulácia stavby'!AN8</f>
        <v>44092</v>
      </c>
      <c r="P9" s="247"/>
      <c r="R9" s="31"/>
    </row>
    <row r="10" spans="1:66" s="146" customFormat="1" ht="10.9" customHeight="1">
      <c r="B10" s="30"/>
      <c r="R10" s="31"/>
    </row>
    <row r="11" spans="1:66" s="146" customFormat="1" ht="14.45" customHeight="1">
      <c r="B11" s="30"/>
      <c r="D11" s="147" t="s">
        <v>22</v>
      </c>
      <c r="M11" s="147" t="s">
        <v>23</v>
      </c>
      <c r="O11" s="221" t="s">
        <v>5</v>
      </c>
      <c r="P11" s="221"/>
      <c r="R11" s="31"/>
    </row>
    <row r="12" spans="1:66" s="146" customFormat="1" ht="18" customHeight="1">
      <c r="B12" s="30"/>
      <c r="E12" s="144" t="s">
        <v>183</v>
      </c>
      <c r="M12" s="147" t="s">
        <v>24</v>
      </c>
      <c r="O12" s="221" t="s">
        <v>5</v>
      </c>
      <c r="P12" s="221"/>
      <c r="R12" s="31"/>
    </row>
    <row r="13" spans="1:66" s="146" customFormat="1" ht="6.95" customHeight="1">
      <c r="B13" s="30"/>
      <c r="R13" s="31"/>
    </row>
    <row r="14" spans="1:66" s="146" customFormat="1" ht="14.45" customHeight="1">
      <c r="B14" s="30"/>
      <c r="D14" s="147" t="s">
        <v>25</v>
      </c>
      <c r="M14" s="147" t="s">
        <v>23</v>
      </c>
      <c r="O14" s="221" t="str">
        <f>IF('Rekapitulácia stavby'!AN13="","",'Rekapitulácia stavby'!AN13)</f>
        <v/>
      </c>
      <c r="P14" s="221"/>
      <c r="R14" s="31"/>
    </row>
    <row r="15" spans="1:66" s="146" customFormat="1" ht="18" customHeight="1">
      <c r="B15" s="30"/>
      <c r="E15" s="144" t="str">
        <f>IF('Rekapitulácia stavby'!E14="","",'Rekapitulácia stavby'!E14)</f>
        <v xml:space="preserve"> </v>
      </c>
      <c r="M15" s="147" t="s">
        <v>24</v>
      </c>
      <c r="O15" s="221" t="str">
        <f>IF('Rekapitulácia stavby'!AN14="","",'Rekapitulácia stavby'!AN14)</f>
        <v/>
      </c>
      <c r="P15" s="221"/>
      <c r="R15" s="31"/>
    </row>
    <row r="16" spans="1:66" s="146" customFormat="1" ht="6.95" customHeight="1">
      <c r="B16" s="30"/>
      <c r="R16" s="31"/>
    </row>
    <row r="17" spans="2:18" s="146" customFormat="1" ht="14.45" customHeight="1">
      <c r="B17" s="30"/>
      <c r="D17" s="147" t="s">
        <v>27</v>
      </c>
      <c r="M17" s="147" t="s">
        <v>23</v>
      </c>
      <c r="O17" s="221" t="s">
        <v>5</v>
      </c>
      <c r="P17" s="221"/>
      <c r="R17" s="31"/>
    </row>
    <row r="18" spans="2:18" s="146" customFormat="1" ht="18" customHeight="1">
      <c r="B18" s="30"/>
      <c r="E18" s="144"/>
      <c r="M18" s="147" t="s">
        <v>24</v>
      </c>
      <c r="O18" s="221" t="s">
        <v>5</v>
      </c>
      <c r="P18" s="221"/>
      <c r="R18" s="31"/>
    </row>
    <row r="19" spans="2:18" s="146" customFormat="1" ht="6.95" customHeight="1">
      <c r="B19" s="30"/>
      <c r="R19" s="31"/>
    </row>
    <row r="20" spans="2:18" s="146" customFormat="1" ht="14.45" customHeight="1">
      <c r="B20" s="30"/>
      <c r="D20" s="147" t="s">
        <v>29</v>
      </c>
      <c r="M20" s="147" t="s">
        <v>23</v>
      </c>
      <c r="O20" s="221" t="s">
        <v>5</v>
      </c>
      <c r="P20" s="221"/>
      <c r="R20" s="31"/>
    </row>
    <row r="21" spans="2:18" s="146" customFormat="1" ht="18" customHeight="1">
      <c r="B21" s="30"/>
      <c r="E21" s="144" t="s">
        <v>184</v>
      </c>
      <c r="M21" s="147" t="s">
        <v>24</v>
      </c>
      <c r="O21" s="221" t="s">
        <v>5</v>
      </c>
      <c r="P21" s="221"/>
      <c r="R21" s="31"/>
    </row>
    <row r="22" spans="2:18" s="146" customFormat="1" ht="6.95" customHeight="1">
      <c r="B22" s="30"/>
      <c r="R22" s="31"/>
    </row>
    <row r="23" spans="2:18" s="146" customFormat="1" ht="14.45" customHeight="1">
      <c r="B23" s="30"/>
      <c r="D23" s="147" t="s">
        <v>30</v>
      </c>
      <c r="R23" s="31"/>
    </row>
    <row r="24" spans="2:18" s="146" customFormat="1" ht="16.5" customHeight="1">
      <c r="B24" s="30"/>
      <c r="E24" s="223" t="s">
        <v>5</v>
      </c>
      <c r="F24" s="223"/>
      <c r="G24" s="223"/>
      <c r="H24" s="223"/>
      <c r="I24" s="223"/>
      <c r="J24" s="223"/>
      <c r="K24" s="223"/>
      <c r="L24" s="223"/>
      <c r="R24" s="31"/>
    </row>
    <row r="25" spans="2:18" s="146" customFormat="1" ht="6.95" customHeight="1">
      <c r="B25" s="30"/>
      <c r="R25" s="31"/>
    </row>
    <row r="26" spans="2:18" s="146" customFormat="1" ht="6.95" customHeight="1">
      <c r="B26" s="30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R26" s="31"/>
    </row>
    <row r="27" spans="2:18" s="146" customFormat="1" ht="14.45" customHeight="1">
      <c r="B27" s="30"/>
      <c r="D27" s="94" t="s">
        <v>91</v>
      </c>
      <c r="M27" s="198">
        <f>N88</f>
        <v>0</v>
      </c>
      <c r="N27" s="198"/>
      <c r="O27" s="198"/>
      <c r="P27" s="198"/>
      <c r="R27" s="31"/>
    </row>
    <row r="28" spans="2:18" s="146" customFormat="1" ht="14.45" customHeight="1">
      <c r="B28" s="30"/>
      <c r="D28" s="29" t="s">
        <v>92</v>
      </c>
      <c r="M28" s="198">
        <f>N99</f>
        <v>0</v>
      </c>
      <c r="N28" s="198"/>
      <c r="O28" s="198"/>
      <c r="P28" s="198"/>
      <c r="R28" s="31"/>
    </row>
    <row r="29" spans="2:18" s="146" customFormat="1" ht="6.95" customHeight="1">
      <c r="B29" s="30"/>
      <c r="R29" s="31"/>
    </row>
    <row r="30" spans="2:18" s="146" customFormat="1" ht="25.35" customHeight="1">
      <c r="B30" s="30"/>
      <c r="D30" s="95" t="s">
        <v>33</v>
      </c>
      <c r="M30" s="258">
        <f>ROUND(M27+M28,2)</f>
        <v>0</v>
      </c>
      <c r="N30" s="244"/>
      <c r="O30" s="244"/>
      <c r="P30" s="244"/>
      <c r="R30" s="31"/>
    </row>
    <row r="31" spans="2:18" s="146" customFormat="1" ht="6.95" customHeight="1">
      <c r="B31" s="30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R31" s="31"/>
    </row>
    <row r="32" spans="2:18" s="146" customFormat="1" ht="14.45" customHeight="1">
      <c r="B32" s="30"/>
      <c r="D32" s="141" t="s">
        <v>34</v>
      </c>
      <c r="E32" s="141" t="s">
        <v>35</v>
      </c>
      <c r="F32" s="142">
        <v>0.2</v>
      </c>
      <c r="G32" s="96" t="s">
        <v>36</v>
      </c>
      <c r="H32" s="255">
        <f>ROUND((SUM(BE99:BE100)+SUM(BE118:BE147)), 2)</f>
        <v>0</v>
      </c>
      <c r="I32" s="244"/>
      <c r="J32" s="244"/>
      <c r="M32" s="255">
        <f>ROUND(ROUND((SUM(BE99:BE100)+SUM(BE118:BE147)), 2)*F32, 2)</f>
        <v>0</v>
      </c>
      <c r="N32" s="244"/>
      <c r="O32" s="244"/>
      <c r="P32" s="244"/>
      <c r="R32" s="31"/>
    </row>
    <row r="33" spans="2:18" s="146" customFormat="1" ht="14.45" customHeight="1">
      <c r="B33" s="30"/>
      <c r="E33" s="141" t="s">
        <v>37</v>
      </c>
      <c r="F33" s="142">
        <v>0.2</v>
      </c>
      <c r="G33" s="96" t="s">
        <v>36</v>
      </c>
      <c r="H33" s="255">
        <f>M30</f>
        <v>0</v>
      </c>
      <c r="I33" s="244"/>
      <c r="J33" s="244"/>
      <c r="M33" s="255">
        <f>0.2*M30</f>
        <v>0</v>
      </c>
      <c r="N33" s="244"/>
      <c r="O33" s="244"/>
      <c r="P33" s="244"/>
      <c r="R33" s="31"/>
    </row>
    <row r="34" spans="2:18" s="146" customFormat="1" ht="14.45" hidden="1" customHeight="1">
      <c r="B34" s="30"/>
      <c r="E34" s="141" t="s">
        <v>38</v>
      </c>
      <c r="F34" s="142">
        <v>0.2</v>
      </c>
      <c r="G34" s="96" t="s">
        <v>36</v>
      </c>
      <c r="H34" s="255">
        <f>ROUND((SUM(BG99:BG100)+SUM(BG118:BG147)), 2)</f>
        <v>0</v>
      </c>
      <c r="I34" s="244"/>
      <c r="J34" s="244"/>
      <c r="M34" s="255">
        <v>0</v>
      </c>
      <c r="N34" s="244"/>
      <c r="O34" s="244"/>
      <c r="P34" s="244"/>
      <c r="R34" s="31"/>
    </row>
    <row r="35" spans="2:18" s="146" customFormat="1" ht="14.45" hidden="1" customHeight="1">
      <c r="B35" s="30"/>
      <c r="E35" s="141" t="s">
        <v>39</v>
      </c>
      <c r="F35" s="142">
        <v>0.2</v>
      </c>
      <c r="G35" s="96" t="s">
        <v>36</v>
      </c>
      <c r="H35" s="255">
        <f>ROUND((SUM(BH99:BH100)+SUM(BH118:BH147)), 2)</f>
        <v>0</v>
      </c>
      <c r="I35" s="244"/>
      <c r="J35" s="244"/>
      <c r="M35" s="255">
        <v>0</v>
      </c>
      <c r="N35" s="244"/>
      <c r="O35" s="244"/>
      <c r="P35" s="244"/>
      <c r="R35" s="31"/>
    </row>
    <row r="36" spans="2:18" s="146" customFormat="1" ht="14.45" hidden="1" customHeight="1">
      <c r="B36" s="30"/>
      <c r="E36" s="141" t="s">
        <v>40</v>
      </c>
      <c r="F36" s="142">
        <v>0</v>
      </c>
      <c r="G36" s="96" t="s">
        <v>36</v>
      </c>
      <c r="H36" s="255">
        <f>ROUND((SUM(BI99:BI100)+SUM(BI118:BI147)), 2)</f>
        <v>0</v>
      </c>
      <c r="I36" s="244"/>
      <c r="J36" s="244"/>
      <c r="M36" s="255">
        <v>0</v>
      </c>
      <c r="N36" s="244"/>
      <c r="O36" s="244"/>
      <c r="P36" s="244"/>
      <c r="R36" s="31"/>
    </row>
    <row r="37" spans="2:18" s="146" customFormat="1" ht="6.95" customHeight="1">
      <c r="B37" s="30"/>
      <c r="R37" s="31"/>
    </row>
    <row r="38" spans="2:18" s="146" customFormat="1" ht="25.35" customHeight="1">
      <c r="B38" s="30"/>
      <c r="C38" s="151"/>
      <c r="D38" s="97" t="s">
        <v>41</v>
      </c>
      <c r="E38" s="65"/>
      <c r="F38" s="65"/>
      <c r="G38" s="98" t="s">
        <v>42</v>
      </c>
      <c r="H38" s="99" t="s">
        <v>43</v>
      </c>
      <c r="I38" s="65"/>
      <c r="J38" s="65"/>
      <c r="K38" s="65"/>
      <c r="L38" s="256">
        <f>SUM(M30:M36)</f>
        <v>0</v>
      </c>
      <c r="M38" s="256"/>
      <c r="N38" s="256"/>
      <c r="O38" s="256"/>
      <c r="P38" s="257"/>
      <c r="Q38" s="151"/>
      <c r="R38" s="31"/>
    </row>
    <row r="39" spans="2:18" s="146" customFormat="1" ht="14.45" customHeight="1">
      <c r="B39" s="30"/>
      <c r="R39" s="31"/>
    </row>
    <row r="40" spans="2:18" s="146" customFormat="1" ht="14.45" customHeight="1">
      <c r="B40" s="30"/>
      <c r="R40" s="31"/>
    </row>
    <row r="41" spans="2:18">
      <c r="B41" s="22"/>
      <c r="R41" s="23"/>
    </row>
    <row r="42" spans="2:18">
      <c r="B42" s="22"/>
      <c r="R42" s="23"/>
    </row>
    <row r="43" spans="2:18">
      <c r="B43" s="22"/>
      <c r="R43" s="23"/>
    </row>
    <row r="44" spans="2:18">
      <c r="B44" s="22"/>
      <c r="R44" s="23"/>
    </row>
    <row r="45" spans="2:18">
      <c r="B45" s="22"/>
      <c r="R45" s="23"/>
    </row>
    <row r="46" spans="2:18">
      <c r="B46" s="22"/>
      <c r="R46" s="23"/>
    </row>
    <row r="47" spans="2:18">
      <c r="B47" s="22"/>
      <c r="R47" s="23"/>
    </row>
    <row r="48" spans="2:18">
      <c r="B48" s="22"/>
      <c r="R48" s="23"/>
    </row>
    <row r="49" spans="2:18">
      <c r="B49" s="22"/>
      <c r="R49" s="23"/>
    </row>
    <row r="50" spans="2:18" s="146" customFormat="1" ht="15">
      <c r="B50" s="30"/>
      <c r="D50" s="43" t="s">
        <v>44</v>
      </c>
      <c r="E50" s="44"/>
      <c r="F50" s="44"/>
      <c r="G50" s="44"/>
      <c r="H50" s="45"/>
      <c r="J50" s="43" t="s">
        <v>45</v>
      </c>
      <c r="K50" s="44"/>
      <c r="L50" s="44"/>
      <c r="M50" s="44"/>
      <c r="N50" s="44"/>
      <c r="O50" s="44"/>
      <c r="P50" s="45"/>
      <c r="R50" s="31"/>
    </row>
    <row r="51" spans="2:18">
      <c r="B51" s="22"/>
      <c r="D51" s="46"/>
      <c r="H51" s="47"/>
      <c r="J51" s="46"/>
      <c r="P51" s="47"/>
      <c r="R51" s="23"/>
    </row>
    <row r="52" spans="2:18">
      <c r="B52" s="22"/>
      <c r="D52" s="46"/>
      <c r="H52" s="47"/>
      <c r="J52" s="46"/>
      <c r="P52" s="47"/>
      <c r="R52" s="23"/>
    </row>
    <row r="53" spans="2:18">
      <c r="B53" s="22"/>
      <c r="D53" s="46"/>
      <c r="H53" s="47"/>
      <c r="J53" s="46"/>
      <c r="P53" s="47"/>
      <c r="R53" s="23"/>
    </row>
    <row r="54" spans="2:18">
      <c r="B54" s="22"/>
      <c r="D54" s="46"/>
      <c r="H54" s="47"/>
      <c r="J54" s="46"/>
      <c r="P54" s="47"/>
      <c r="R54" s="23"/>
    </row>
    <row r="55" spans="2:18">
      <c r="B55" s="22"/>
      <c r="D55" s="46"/>
      <c r="H55" s="47"/>
      <c r="J55" s="46"/>
      <c r="P55" s="47"/>
      <c r="R55" s="23"/>
    </row>
    <row r="56" spans="2:18">
      <c r="B56" s="22"/>
      <c r="D56" s="46"/>
      <c r="H56" s="47"/>
      <c r="J56" s="46"/>
      <c r="P56" s="47"/>
      <c r="R56" s="23"/>
    </row>
    <row r="57" spans="2:18">
      <c r="B57" s="22"/>
      <c r="D57" s="46"/>
      <c r="H57" s="47"/>
      <c r="J57" s="46"/>
      <c r="P57" s="47"/>
      <c r="R57" s="23"/>
    </row>
    <row r="58" spans="2:18">
      <c r="B58" s="22"/>
      <c r="D58" s="46"/>
      <c r="H58" s="47"/>
      <c r="J58" s="46"/>
      <c r="P58" s="47"/>
      <c r="R58" s="23"/>
    </row>
    <row r="59" spans="2:18" s="146" customFormat="1" ht="15">
      <c r="B59" s="30"/>
      <c r="D59" s="48" t="s">
        <v>46</v>
      </c>
      <c r="E59" s="49"/>
      <c r="F59" s="49"/>
      <c r="G59" s="50" t="s">
        <v>47</v>
      </c>
      <c r="H59" s="51"/>
      <c r="J59" s="48" t="s">
        <v>46</v>
      </c>
      <c r="K59" s="49"/>
      <c r="L59" s="49"/>
      <c r="M59" s="49"/>
      <c r="N59" s="50" t="s">
        <v>47</v>
      </c>
      <c r="O59" s="49"/>
      <c r="P59" s="51"/>
      <c r="R59" s="31"/>
    </row>
    <row r="60" spans="2:18">
      <c r="B60" s="22"/>
      <c r="R60" s="23"/>
    </row>
    <row r="61" spans="2:18" s="146" customFormat="1" ht="15">
      <c r="B61" s="30"/>
      <c r="D61" s="43" t="s">
        <v>48</v>
      </c>
      <c r="E61" s="44"/>
      <c r="F61" s="44"/>
      <c r="G61" s="44"/>
      <c r="H61" s="45"/>
      <c r="J61" s="43" t="s">
        <v>49</v>
      </c>
      <c r="K61" s="44"/>
      <c r="L61" s="44"/>
      <c r="M61" s="44"/>
      <c r="N61" s="44"/>
      <c r="O61" s="44"/>
      <c r="P61" s="45"/>
      <c r="R61" s="31"/>
    </row>
    <row r="62" spans="2:18">
      <c r="B62" s="22"/>
      <c r="D62" s="46"/>
      <c r="H62" s="47"/>
      <c r="J62" s="46"/>
      <c r="P62" s="47"/>
      <c r="R62" s="23"/>
    </row>
    <row r="63" spans="2:18">
      <c r="B63" s="22"/>
      <c r="D63" s="46"/>
      <c r="H63" s="47"/>
      <c r="J63" s="46"/>
      <c r="P63" s="47"/>
      <c r="R63" s="23"/>
    </row>
    <row r="64" spans="2:18">
      <c r="B64" s="22"/>
      <c r="D64" s="46"/>
      <c r="H64" s="47"/>
      <c r="J64" s="46"/>
      <c r="P64" s="47"/>
      <c r="R64" s="23"/>
    </row>
    <row r="65" spans="2:18">
      <c r="B65" s="22"/>
      <c r="D65" s="46"/>
      <c r="H65" s="47"/>
      <c r="J65" s="46"/>
      <c r="P65" s="47"/>
      <c r="R65" s="23"/>
    </row>
    <row r="66" spans="2:18">
      <c r="B66" s="22"/>
      <c r="D66" s="46"/>
      <c r="H66" s="47"/>
      <c r="J66" s="46"/>
      <c r="P66" s="47"/>
      <c r="R66" s="23"/>
    </row>
    <row r="67" spans="2:18">
      <c r="B67" s="22"/>
      <c r="D67" s="46"/>
      <c r="H67" s="47"/>
      <c r="J67" s="46"/>
      <c r="P67" s="47"/>
      <c r="R67" s="23"/>
    </row>
    <row r="68" spans="2:18">
      <c r="B68" s="22"/>
      <c r="D68" s="46"/>
      <c r="H68" s="47"/>
      <c r="J68" s="46"/>
      <c r="P68" s="47"/>
      <c r="R68" s="23"/>
    </row>
    <row r="69" spans="2:18">
      <c r="B69" s="22"/>
      <c r="D69" s="46"/>
      <c r="H69" s="47"/>
      <c r="J69" s="46"/>
      <c r="P69" s="47"/>
      <c r="R69" s="23"/>
    </row>
    <row r="70" spans="2:18" s="146" customFormat="1" ht="15">
      <c r="B70" s="30"/>
      <c r="D70" s="48" t="s">
        <v>46</v>
      </c>
      <c r="E70" s="49"/>
      <c r="F70" s="49"/>
      <c r="G70" s="50" t="s">
        <v>47</v>
      </c>
      <c r="H70" s="51"/>
      <c r="J70" s="48" t="s">
        <v>46</v>
      </c>
      <c r="K70" s="49"/>
      <c r="L70" s="49"/>
      <c r="M70" s="49"/>
      <c r="N70" s="50" t="s">
        <v>47</v>
      </c>
      <c r="O70" s="49"/>
      <c r="P70" s="51"/>
      <c r="R70" s="31"/>
    </row>
    <row r="71" spans="2:18" s="146" customFormat="1" ht="14.45" customHeight="1">
      <c r="B71" s="52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4"/>
    </row>
    <row r="75" spans="2:18" s="146" customFormat="1" ht="6.95" customHeight="1">
      <c r="B75" s="55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7"/>
    </row>
    <row r="76" spans="2:18" s="146" customFormat="1" ht="36.950000000000003" customHeight="1">
      <c r="B76" s="30"/>
      <c r="C76" s="212" t="s">
        <v>224</v>
      </c>
      <c r="D76" s="213"/>
      <c r="E76" s="213"/>
      <c r="F76" s="213"/>
      <c r="G76" s="213"/>
      <c r="H76" s="213"/>
      <c r="I76" s="213"/>
      <c r="J76" s="213"/>
      <c r="K76" s="213"/>
      <c r="L76" s="213"/>
      <c r="M76" s="213"/>
      <c r="N76" s="213"/>
      <c r="O76" s="213"/>
      <c r="P76" s="213"/>
      <c r="Q76" s="213"/>
      <c r="R76" s="31"/>
    </row>
    <row r="77" spans="2:18" s="146" customFormat="1" ht="6.95" customHeight="1">
      <c r="B77" s="30"/>
      <c r="R77" s="31"/>
    </row>
    <row r="78" spans="2:18" s="146" customFormat="1" ht="30" customHeight="1">
      <c r="B78" s="30"/>
      <c r="C78" s="147" t="s">
        <v>16</v>
      </c>
      <c r="F78" s="245" t="str">
        <f>F6</f>
        <v>Rekonštrukcia jestvujúcich priechodov a retardérov v meste Trebišov</v>
      </c>
      <c r="G78" s="246"/>
      <c r="H78" s="246"/>
      <c r="I78" s="246"/>
      <c r="J78" s="246"/>
      <c r="K78" s="246"/>
      <c r="L78" s="246"/>
      <c r="M78" s="246"/>
      <c r="N78" s="246"/>
      <c r="O78" s="246"/>
      <c r="P78" s="246"/>
      <c r="R78" s="31"/>
    </row>
    <row r="79" spans="2:18" s="146" customFormat="1" ht="36.950000000000003" customHeight="1">
      <c r="B79" s="30"/>
      <c r="C79" s="61" t="s">
        <v>90</v>
      </c>
      <c r="F79" s="214" t="str">
        <f>F7</f>
        <v xml:space="preserve">04 - Priechod pre chodcov </v>
      </c>
      <c r="G79" s="244"/>
      <c r="H79" s="244"/>
      <c r="I79" s="244"/>
      <c r="J79" s="244"/>
      <c r="K79" s="244"/>
      <c r="L79" s="244"/>
      <c r="M79" s="244"/>
      <c r="N79" s="244"/>
      <c r="O79" s="244"/>
      <c r="P79" s="244"/>
      <c r="R79" s="31"/>
    </row>
    <row r="80" spans="2:18" s="146" customFormat="1" ht="6.95" customHeight="1">
      <c r="B80" s="30"/>
      <c r="R80" s="31"/>
    </row>
    <row r="81" spans="2:47" s="146" customFormat="1" ht="18" customHeight="1">
      <c r="B81" s="30"/>
      <c r="C81" s="147" t="s">
        <v>20</v>
      </c>
      <c r="F81" s="144" t="str">
        <f>F9</f>
        <v>Trebišov</v>
      </c>
      <c r="K81" s="147" t="s">
        <v>21</v>
      </c>
      <c r="M81" s="247">
        <f>IF(O9="","",O9)</f>
        <v>44092</v>
      </c>
      <c r="N81" s="247"/>
      <c r="O81" s="247"/>
      <c r="P81" s="247"/>
      <c r="R81" s="31"/>
    </row>
    <row r="82" spans="2:47" s="146" customFormat="1" ht="6.95" customHeight="1">
      <c r="B82" s="30"/>
      <c r="R82" s="31"/>
    </row>
    <row r="83" spans="2:47" s="146" customFormat="1" ht="15">
      <c r="B83" s="30"/>
      <c r="C83" s="147" t="s">
        <v>22</v>
      </c>
      <c r="F83" s="144" t="str">
        <f>E12</f>
        <v>Mesto Trebišov</v>
      </c>
      <c r="K83" s="147" t="s">
        <v>27</v>
      </c>
      <c r="M83" s="221">
        <f>E18</f>
        <v>0</v>
      </c>
      <c r="N83" s="221"/>
      <c r="O83" s="221"/>
      <c r="P83" s="221"/>
      <c r="Q83" s="221"/>
      <c r="R83" s="31"/>
    </row>
    <row r="84" spans="2:47" s="146" customFormat="1" ht="14.45" customHeight="1">
      <c r="B84" s="30"/>
      <c r="C84" s="147" t="s">
        <v>25</v>
      </c>
      <c r="F84" s="144" t="str">
        <f>IF(E15="","",E15)</f>
        <v xml:space="preserve"> </v>
      </c>
      <c r="K84" s="147" t="s">
        <v>29</v>
      </c>
      <c r="M84" s="221" t="str">
        <f>E21</f>
        <v>Ing. Z. Béreš</v>
      </c>
      <c r="N84" s="221"/>
      <c r="O84" s="221"/>
      <c r="P84" s="221"/>
      <c r="Q84" s="221"/>
      <c r="R84" s="31"/>
    </row>
    <row r="85" spans="2:47" s="146" customFormat="1" ht="10.35" customHeight="1">
      <c r="B85" s="30"/>
      <c r="R85" s="31"/>
    </row>
    <row r="86" spans="2:47" s="146" customFormat="1" ht="29.25" customHeight="1">
      <c r="B86" s="30"/>
      <c r="C86" s="253" t="s">
        <v>93</v>
      </c>
      <c r="D86" s="254"/>
      <c r="E86" s="254"/>
      <c r="F86" s="254"/>
      <c r="G86" s="254"/>
      <c r="H86" s="151"/>
      <c r="I86" s="151"/>
      <c r="J86" s="151"/>
      <c r="K86" s="151"/>
      <c r="L86" s="151"/>
      <c r="M86" s="151"/>
      <c r="N86" s="253" t="s">
        <v>94</v>
      </c>
      <c r="O86" s="254"/>
      <c r="P86" s="254"/>
      <c r="Q86" s="254"/>
      <c r="R86" s="31"/>
    </row>
    <row r="87" spans="2:47" s="146" customFormat="1" ht="10.35" customHeight="1">
      <c r="B87" s="30"/>
      <c r="R87" s="31"/>
    </row>
    <row r="88" spans="2:47" s="146" customFormat="1" ht="29.25" customHeight="1">
      <c r="B88" s="30"/>
      <c r="C88" s="100" t="s">
        <v>95</v>
      </c>
      <c r="N88" s="190">
        <f>N118</f>
        <v>0</v>
      </c>
      <c r="O88" s="242"/>
      <c r="P88" s="242"/>
      <c r="Q88" s="242"/>
      <c r="R88" s="31"/>
      <c r="AU88" s="18" t="s">
        <v>96</v>
      </c>
    </row>
    <row r="89" spans="2:47" s="149" customFormat="1" ht="24.95" customHeight="1">
      <c r="B89" s="101"/>
      <c r="D89" s="102" t="s">
        <v>97</v>
      </c>
      <c r="N89" s="229">
        <f>N119</f>
        <v>0</v>
      </c>
      <c r="O89" s="250"/>
      <c r="P89" s="250"/>
      <c r="Q89" s="250"/>
      <c r="R89" s="103"/>
    </row>
    <row r="90" spans="2:47" s="150" customFormat="1" ht="19.899999999999999" customHeight="1">
      <c r="B90" s="104"/>
      <c r="D90" s="105" t="s">
        <v>98</v>
      </c>
      <c r="N90" s="251">
        <f>N120</f>
        <v>0</v>
      </c>
      <c r="O90" s="252"/>
      <c r="P90" s="252"/>
      <c r="Q90" s="252"/>
      <c r="R90" s="106"/>
    </row>
    <row r="91" spans="2:47" s="150" customFormat="1" ht="19.899999999999999" customHeight="1">
      <c r="B91" s="104"/>
      <c r="D91" s="125" t="s">
        <v>175</v>
      </c>
      <c r="N91" s="251">
        <f>N129</f>
        <v>0</v>
      </c>
      <c r="O91" s="252"/>
      <c r="P91" s="252"/>
      <c r="Q91" s="252"/>
      <c r="R91" s="106"/>
    </row>
    <row r="92" spans="2:47" s="150" customFormat="1" ht="19.899999999999999" customHeight="1">
      <c r="B92" s="104"/>
      <c r="D92" s="105" t="s">
        <v>99</v>
      </c>
      <c r="N92" s="251">
        <f>N131</f>
        <v>0</v>
      </c>
      <c r="O92" s="252"/>
      <c r="P92" s="252"/>
      <c r="Q92" s="252"/>
      <c r="R92" s="106"/>
    </row>
    <row r="93" spans="2:47" s="150" customFormat="1" ht="19.899999999999999" customHeight="1">
      <c r="B93" s="104"/>
      <c r="D93" s="105" t="s">
        <v>100</v>
      </c>
      <c r="N93" s="251">
        <f>N134</f>
        <v>0</v>
      </c>
      <c r="O93" s="252"/>
      <c r="P93" s="252"/>
      <c r="Q93" s="252"/>
      <c r="R93" s="106"/>
    </row>
    <row r="94" spans="2:47" s="149" customFormat="1" ht="24.95" customHeight="1">
      <c r="B94" s="101"/>
      <c r="D94" s="102" t="s">
        <v>101</v>
      </c>
      <c r="N94" s="229">
        <f>N141</f>
        <v>0</v>
      </c>
      <c r="O94" s="250"/>
      <c r="P94" s="250"/>
      <c r="Q94" s="250"/>
      <c r="R94" s="103"/>
    </row>
    <row r="95" spans="2:47" s="150" customFormat="1" ht="19.899999999999999" customHeight="1">
      <c r="B95" s="104"/>
      <c r="D95" s="105" t="s">
        <v>102</v>
      </c>
      <c r="N95" s="251">
        <f>N142</f>
        <v>0</v>
      </c>
      <c r="O95" s="252"/>
      <c r="P95" s="252"/>
      <c r="Q95" s="252"/>
      <c r="R95" s="106"/>
    </row>
    <row r="96" spans="2:47" s="150" customFormat="1" ht="19.899999999999999" customHeight="1">
      <c r="B96" s="104"/>
      <c r="D96" s="105" t="s">
        <v>103</v>
      </c>
      <c r="N96" s="251">
        <f>N144</f>
        <v>0</v>
      </c>
      <c r="O96" s="252"/>
      <c r="P96" s="252"/>
      <c r="Q96" s="252"/>
      <c r="R96" s="106"/>
    </row>
    <row r="97" spans="2:21" s="150" customFormat="1" ht="19.899999999999999" customHeight="1">
      <c r="B97" s="104"/>
      <c r="D97" s="105" t="s">
        <v>104</v>
      </c>
      <c r="N97" s="251">
        <f>N146</f>
        <v>0</v>
      </c>
      <c r="O97" s="252"/>
      <c r="P97" s="252"/>
      <c r="Q97" s="252"/>
      <c r="R97" s="106"/>
    </row>
    <row r="98" spans="2:21" s="146" customFormat="1" ht="21.75" customHeight="1">
      <c r="B98" s="30"/>
      <c r="R98" s="31"/>
    </row>
    <row r="99" spans="2:21" s="146" customFormat="1" ht="29.25" customHeight="1">
      <c r="B99" s="30"/>
      <c r="C99" s="100" t="s">
        <v>105</v>
      </c>
      <c r="N99" s="242">
        <v>0</v>
      </c>
      <c r="O99" s="243"/>
      <c r="P99" s="243"/>
      <c r="Q99" s="243"/>
      <c r="R99" s="31"/>
      <c r="T99" s="107"/>
      <c r="U99" s="108" t="s">
        <v>34</v>
      </c>
    </row>
    <row r="100" spans="2:21" s="146" customFormat="1" ht="18" customHeight="1">
      <c r="B100" s="30"/>
      <c r="R100" s="31"/>
    </row>
    <row r="101" spans="2:21" s="146" customFormat="1" ht="29.25" customHeight="1">
      <c r="B101" s="30"/>
      <c r="C101" s="92" t="s">
        <v>84</v>
      </c>
      <c r="D101" s="151"/>
      <c r="E101" s="151"/>
      <c r="F101" s="151"/>
      <c r="G101" s="151"/>
      <c r="H101" s="151"/>
      <c r="I101" s="151"/>
      <c r="J101" s="151"/>
      <c r="K101" s="151"/>
      <c r="L101" s="201">
        <f>ROUND(SUM(N88+N99),2)</f>
        <v>0</v>
      </c>
      <c r="M101" s="201"/>
      <c r="N101" s="201"/>
      <c r="O101" s="201"/>
      <c r="P101" s="201"/>
      <c r="Q101" s="201"/>
      <c r="R101" s="31"/>
    </row>
    <row r="102" spans="2:21" s="146" customFormat="1" ht="6.95" customHeight="1">
      <c r="B102" s="52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4"/>
    </row>
    <row r="106" spans="2:21" s="146" customFormat="1" ht="6.95" customHeight="1">
      <c r="B106" s="55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7"/>
    </row>
    <row r="107" spans="2:21" s="146" customFormat="1" ht="36.950000000000003" customHeight="1">
      <c r="B107" s="30"/>
      <c r="C107" s="212" t="s">
        <v>225</v>
      </c>
      <c r="D107" s="244"/>
      <c r="E107" s="244"/>
      <c r="F107" s="244"/>
      <c r="G107" s="244"/>
      <c r="H107" s="244"/>
      <c r="I107" s="244"/>
      <c r="J107" s="244"/>
      <c r="K107" s="244"/>
      <c r="L107" s="244"/>
      <c r="M107" s="244"/>
      <c r="N107" s="244"/>
      <c r="O107" s="244"/>
      <c r="P107" s="244"/>
      <c r="Q107" s="244"/>
      <c r="R107" s="31"/>
    </row>
    <row r="108" spans="2:21" s="146" customFormat="1" ht="6.95" customHeight="1">
      <c r="B108" s="30"/>
      <c r="R108" s="31"/>
    </row>
    <row r="109" spans="2:21" s="146" customFormat="1" ht="30" customHeight="1">
      <c r="B109" s="30"/>
      <c r="C109" s="147" t="s">
        <v>16</v>
      </c>
      <c r="F109" s="245" t="str">
        <f>F6</f>
        <v>Rekonštrukcia jestvujúcich priechodov a retardérov v meste Trebišov</v>
      </c>
      <c r="G109" s="246"/>
      <c r="H109" s="246"/>
      <c r="I109" s="246"/>
      <c r="J109" s="246"/>
      <c r="K109" s="246"/>
      <c r="L109" s="246"/>
      <c r="M109" s="246"/>
      <c r="N109" s="246"/>
      <c r="O109" s="246"/>
      <c r="P109" s="246"/>
      <c r="R109" s="31"/>
    </row>
    <row r="110" spans="2:21" s="146" customFormat="1" ht="36.950000000000003" customHeight="1">
      <c r="B110" s="30"/>
      <c r="C110" s="61" t="s">
        <v>90</v>
      </c>
      <c r="F110" s="214" t="str">
        <f>F7</f>
        <v xml:space="preserve">04 - Priechod pre chodcov </v>
      </c>
      <c r="G110" s="244"/>
      <c r="H110" s="244"/>
      <c r="I110" s="244"/>
      <c r="J110" s="244"/>
      <c r="K110" s="244"/>
      <c r="L110" s="244"/>
      <c r="M110" s="244"/>
      <c r="N110" s="244"/>
      <c r="O110" s="244"/>
      <c r="P110" s="244"/>
      <c r="R110" s="31"/>
    </row>
    <row r="111" spans="2:21" s="146" customFormat="1" ht="6.95" customHeight="1">
      <c r="B111" s="30"/>
      <c r="R111" s="31"/>
    </row>
    <row r="112" spans="2:21" s="146" customFormat="1" ht="18" customHeight="1">
      <c r="B112" s="30"/>
      <c r="C112" s="147" t="s">
        <v>20</v>
      </c>
      <c r="F112" s="144" t="str">
        <f>F9</f>
        <v>Trebišov</v>
      </c>
      <c r="K112" s="147" t="s">
        <v>21</v>
      </c>
      <c r="M112" s="247">
        <f>IF(O9="","",O9)</f>
        <v>44092</v>
      </c>
      <c r="N112" s="247"/>
      <c r="O112" s="247"/>
      <c r="P112" s="247"/>
      <c r="R112" s="31"/>
    </row>
    <row r="113" spans="2:65" s="146" customFormat="1" ht="6.95" customHeight="1">
      <c r="B113" s="30"/>
      <c r="R113" s="31"/>
    </row>
    <row r="114" spans="2:65" s="146" customFormat="1" ht="15">
      <c r="B114" s="30"/>
      <c r="C114" s="147" t="s">
        <v>22</v>
      </c>
      <c r="F114" s="144" t="str">
        <f>E12</f>
        <v>Mesto Trebišov</v>
      </c>
      <c r="K114" s="147" t="s">
        <v>27</v>
      </c>
      <c r="M114" s="221">
        <f>E18</f>
        <v>0</v>
      </c>
      <c r="N114" s="221"/>
      <c r="O114" s="221"/>
      <c r="P114" s="221"/>
      <c r="Q114" s="221"/>
      <c r="R114" s="31"/>
    </row>
    <row r="115" spans="2:65" s="146" customFormat="1" ht="14.45" customHeight="1">
      <c r="B115" s="30"/>
      <c r="C115" s="147" t="s">
        <v>25</v>
      </c>
      <c r="F115" s="144" t="str">
        <f>IF(E15="","",E15)</f>
        <v xml:space="preserve"> </v>
      </c>
      <c r="K115" s="147" t="s">
        <v>29</v>
      </c>
      <c r="M115" s="221"/>
      <c r="N115" s="221"/>
      <c r="O115" s="221"/>
      <c r="P115" s="221"/>
      <c r="Q115" s="221"/>
      <c r="R115" s="31"/>
    </row>
    <row r="116" spans="2:65" s="146" customFormat="1" ht="10.35" customHeight="1">
      <c r="B116" s="30"/>
      <c r="R116" s="31"/>
    </row>
    <row r="117" spans="2:65" s="8" customFormat="1" ht="29.25" customHeight="1">
      <c r="B117" s="109"/>
      <c r="C117" s="110" t="s">
        <v>106</v>
      </c>
      <c r="D117" s="148" t="s">
        <v>107</v>
      </c>
      <c r="E117" s="148" t="s">
        <v>52</v>
      </c>
      <c r="F117" s="248" t="s">
        <v>108</v>
      </c>
      <c r="G117" s="248"/>
      <c r="H117" s="248"/>
      <c r="I117" s="248"/>
      <c r="J117" s="148" t="s">
        <v>109</v>
      </c>
      <c r="K117" s="148" t="s">
        <v>110</v>
      </c>
      <c r="L117" s="248" t="s">
        <v>111</v>
      </c>
      <c r="M117" s="248"/>
      <c r="N117" s="248" t="s">
        <v>94</v>
      </c>
      <c r="O117" s="248"/>
      <c r="P117" s="248"/>
      <c r="Q117" s="249"/>
      <c r="R117" s="112"/>
      <c r="T117" s="66" t="s">
        <v>112</v>
      </c>
      <c r="U117" s="67" t="s">
        <v>34</v>
      </c>
      <c r="V117" s="67" t="s">
        <v>113</v>
      </c>
      <c r="W117" s="67" t="s">
        <v>114</v>
      </c>
      <c r="X117" s="67" t="s">
        <v>115</v>
      </c>
      <c r="Y117" s="67" t="s">
        <v>116</v>
      </c>
      <c r="Z117" s="67" t="s">
        <v>117</v>
      </c>
      <c r="AA117" s="68" t="s">
        <v>118</v>
      </c>
    </row>
    <row r="118" spans="2:65" s="146" customFormat="1" ht="29.25" customHeight="1">
      <c r="B118" s="30"/>
      <c r="C118" s="70" t="s">
        <v>91</v>
      </c>
      <c r="N118" s="226">
        <f>N119+N141</f>
        <v>0</v>
      </c>
      <c r="O118" s="227"/>
      <c r="P118" s="227"/>
      <c r="Q118" s="227"/>
      <c r="R118" s="31"/>
      <c r="T118" s="69"/>
      <c r="U118" s="44"/>
      <c r="V118" s="44"/>
      <c r="W118" s="113" t="e">
        <f>W119+W141</f>
        <v>#REF!</v>
      </c>
      <c r="X118" s="44"/>
      <c r="Y118" s="113" t="e">
        <f>Y119+Y141</f>
        <v>#REF!</v>
      </c>
      <c r="Z118" s="44"/>
      <c r="AA118" s="114" t="e">
        <f>AA119+AA141</f>
        <v>#REF!</v>
      </c>
      <c r="AT118" s="18" t="s">
        <v>69</v>
      </c>
      <c r="AU118" s="18" t="s">
        <v>96</v>
      </c>
      <c r="BK118" s="115" t="e">
        <f>BK119+BK141</f>
        <v>#REF!</v>
      </c>
    </row>
    <row r="119" spans="2:65" s="9" customFormat="1" ht="37.35" customHeight="1">
      <c r="B119" s="116"/>
      <c r="D119" s="117" t="s">
        <v>97</v>
      </c>
      <c r="E119" s="117"/>
      <c r="F119" s="117"/>
      <c r="G119" s="117"/>
      <c r="H119" s="117"/>
      <c r="I119" s="117"/>
      <c r="J119" s="117"/>
      <c r="K119" s="117"/>
      <c r="L119" s="117"/>
      <c r="M119" s="117"/>
      <c r="N119" s="228">
        <f>N120+N129+N131+N134</f>
        <v>0</v>
      </c>
      <c r="O119" s="229"/>
      <c r="P119" s="229"/>
      <c r="Q119" s="229"/>
      <c r="R119" s="118"/>
      <c r="T119" s="119"/>
      <c r="W119" s="120" t="e">
        <f>W120+#REF!+W131+W134</f>
        <v>#REF!</v>
      </c>
      <c r="Y119" s="120" t="e">
        <f>Y120+#REF!+Y131+Y134</f>
        <v>#REF!</v>
      </c>
      <c r="AA119" s="121" t="e">
        <f>AA120+#REF!+AA131+AA134</f>
        <v>#REF!</v>
      </c>
      <c r="AR119" s="122" t="s">
        <v>76</v>
      </c>
      <c r="AT119" s="123" t="s">
        <v>69</v>
      </c>
      <c r="AU119" s="123" t="s">
        <v>70</v>
      </c>
      <c r="AY119" s="122" t="s">
        <v>119</v>
      </c>
      <c r="BK119" s="124" t="e">
        <f>BK120+#REF!+BK131+BK134</f>
        <v>#REF!</v>
      </c>
    </row>
    <row r="120" spans="2:65" s="9" customFormat="1" ht="19.899999999999999" customHeight="1">
      <c r="B120" s="116"/>
      <c r="D120" s="125" t="s">
        <v>98</v>
      </c>
      <c r="E120" s="125"/>
      <c r="F120" s="125"/>
      <c r="G120" s="125"/>
      <c r="H120" s="125"/>
      <c r="I120" s="125"/>
      <c r="J120" s="125"/>
      <c r="K120" s="125"/>
      <c r="L120" s="125"/>
      <c r="M120" s="125"/>
      <c r="N120" s="230">
        <f>SUM(N121:Q128)</f>
        <v>0</v>
      </c>
      <c r="O120" s="231"/>
      <c r="P120" s="231"/>
      <c r="Q120" s="231"/>
      <c r="R120" s="118"/>
      <c r="T120" s="119"/>
      <c r="W120" s="120">
        <f>SUM(W121:W128)</f>
        <v>58.849389999999993</v>
      </c>
      <c r="Y120" s="120">
        <f>SUM(Y121:Y128)</f>
        <v>0</v>
      </c>
      <c r="AA120" s="121">
        <f>SUM(AA121:AA128)</f>
        <v>44.421999999999997</v>
      </c>
      <c r="AR120" s="122" t="s">
        <v>76</v>
      </c>
      <c r="AT120" s="123" t="s">
        <v>69</v>
      </c>
      <c r="AU120" s="123" t="s">
        <v>76</v>
      </c>
      <c r="AY120" s="122" t="s">
        <v>119</v>
      </c>
      <c r="BK120" s="124">
        <f>SUM(BK121:BK128)</f>
        <v>0</v>
      </c>
    </row>
    <row r="121" spans="2:65" s="146" customFormat="1" ht="38.25" customHeight="1">
      <c r="B121" s="126"/>
      <c r="C121" s="152">
        <v>1</v>
      </c>
      <c r="D121" s="152" t="s">
        <v>120</v>
      </c>
      <c r="E121" s="153" t="s">
        <v>186</v>
      </c>
      <c r="F121" s="236" t="s">
        <v>195</v>
      </c>
      <c r="G121" s="236"/>
      <c r="H121" s="236"/>
      <c r="I121" s="236"/>
      <c r="J121" s="154" t="s">
        <v>121</v>
      </c>
      <c r="K121" s="155">
        <v>65</v>
      </c>
      <c r="L121" s="237"/>
      <c r="M121" s="237"/>
      <c r="N121" s="237">
        <f>ROUND(L121*K121,2)</f>
        <v>0</v>
      </c>
      <c r="O121" s="237"/>
      <c r="P121" s="237"/>
      <c r="Q121" s="237"/>
      <c r="R121" s="127"/>
      <c r="T121" s="128" t="s">
        <v>5</v>
      </c>
      <c r="U121" s="37" t="s">
        <v>37</v>
      </c>
      <c r="V121" s="129">
        <v>0.82699999999999996</v>
      </c>
      <c r="W121" s="129">
        <f t="shared" ref="W121:W122" si="0">V121*K121</f>
        <v>53.754999999999995</v>
      </c>
      <c r="X121" s="129">
        <v>0</v>
      </c>
      <c r="Y121" s="129">
        <f t="shared" ref="Y121:Y122" si="1">X121*K121</f>
        <v>0</v>
      </c>
      <c r="Z121" s="129">
        <v>0.48</v>
      </c>
      <c r="AA121" s="130">
        <f t="shared" ref="AA121:AA122" si="2">Z121*K121</f>
        <v>31.2</v>
      </c>
      <c r="AR121" s="18" t="s">
        <v>122</v>
      </c>
      <c r="AT121" s="18" t="s">
        <v>120</v>
      </c>
      <c r="AU121" s="18" t="s">
        <v>123</v>
      </c>
      <c r="AY121" s="18" t="s">
        <v>119</v>
      </c>
      <c r="BE121" s="131">
        <f t="shared" ref="BE121:BE122" si="3">IF(U121="základná",N121,0)</f>
        <v>0</v>
      </c>
      <c r="BF121" s="131">
        <f t="shared" ref="BF121:BF122" si="4">IF(U121="znížená",N121,0)</f>
        <v>0</v>
      </c>
      <c r="BG121" s="131">
        <f t="shared" ref="BG121:BG122" si="5">IF(U121="zákl. prenesená",N121,0)</f>
        <v>0</v>
      </c>
      <c r="BH121" s="131">
        <f t="shared" ref="BH121:BH122" si="6">IF(U121="zníž. prenesená",N121,0)</f>
        <v>0</v>
      </c>
      <c r="BI121" s="131">
        <f t="shared" ref="BI121:BI122" si="7">IF(U121="nulová",N121,0)</f>
        <v>0</v>
      </c>
      <c r="BJ121" s="18" t="s">
        <v>123</v>
      </c>
      <c r="BK121" s="131">
        <f t="shared" ref="BK121:BK122" si="8">ROUND(L121*K121,2)</f>
        <v>0</v>
      </c>
      <c r="BL121" s="18" t="s">
        <v>122</v>
      </c>
      <c r="BM121" s="18" t="s">
        <v>124</v>
      </c>
    </row>
    <row r="122" spans="2:65" s="146" customFormat="1" ht="38.25" customHeight="1">
      <c r="B122" s="126"/>
      <c r="C122" s="152" t="s">
        <v>123</v>
      </c>
      <c r="D122" s="152" t="s">
        <v>120</v>
      </c>
      <c r="E122" s="153" t="s">
        <v>125</v>
      </c>
      <c r="F122" s="236" t="s">
        <v>126</v>
      </c>
      <c r="G122" s="236"/>
      <c r="H122" s="236"/>
      <c r="I122" s="236"/>
      <c r="J122" s="154" t="s">
        <v>127</v>
      </c>
      <c r="K122" s="155">
        <v>6.01</v>
      </c>
      <c r="L122" s="237"/>
      <c r="M122" s="237"/>
      <c r="N122" s="237">
        <f t="shared" ref="N122" si="9">ROUND(L122*K122,2)</f>
        <v>0</v>
      </c>
      <c r="O122" s="237"/>
      <c r="P122" s="237"/>
      <c r="Q122" s="237"/>
      <c r="R122" s="127"/>
      <c r="T122" s="128" t="s">
        <v>5</v>
      </c>
      <c r="U122" s="37" t="s">
        <v>37</v>
      </c>
      <c r="V122" s="129">
        <v>0.31900000000000001</v>
      </c>
      <c r="W122" s="129">
        <f t="shared" si="0"/>
        <v>1.9171899999999999</v>
      </c>
      <c r="X122" s="129">
        <v>0</v>
      </c>
      <c r="Y122" s="129">
        <f t="shared" si="1"/>
        <v>0</v>
      </c>
      <c r="Z122" s="129">
        <v>2.2000000000000002</v>
      </c>
      <c r="AA122" s="130">
        <f t="shared" si="2"/>
        <v>13.222000000000001</v>
      </c>
      <c r="AR122" s="18" t="s">
        <v>122</v>
      </c>
      <c r="AT122" s="18" t="s">
        <v>120</v>
      </c>
      <c r="AU122" s="18" t="s">
        <v>123</v>
      </c>
      <c r="AY122" s="18" t="s">
        <v>119</v>
      </c>
      <c r="BE122" s="131">
        <f t="shared" si="3"/>
        <v>0</v>
      </c>
      <c r="BF122" s="131">
        <f t="shared" si="4"/>
        <v>0</v>
      </c>
      <c r="BG122" s="131">
        <f t="shared" si="5"/>
        <v>0</v>
      </c>
      <c r="BH122" s="131">
        <f t="shared" si="6"/>
        <v>0</v>
      </c>
      <c r="BI122" s="131">
        <f t="shared" si="7"/>
        <v>0</v>
      </c>
      <c r="BJ122" s="18" t="s">
        <v>123</v>
      </c>
      <c r="BK122" s="131">
        <f t="shared" si="8"/>
        <v>0</v>
      </c>
      <c r="BL122" s="18" t="s">
        <v>122</v>
      </c>
      <c r="BM122" s="18" t="s">
        <v>128</v>
      </c>
    </row>
    <row r="123" spans="2:65" s="146" customFormat="1" ht="51" customHeight="1">
      <c r="B123" s="126"/>
      <c r="C123" s="152">
        <v>3</v>
      </c>
      <c r="D123" s="152" t="s">
        <v>120</v>
      </c>
      <c r="E123" s="153" t="s">
        <v>131</v>
      </c>
      <c r="F123" s="236" t="s">
        <v>132</v>
      </c>
      <c r="G123" s="236"/>
      <c r="H123" s="236"/>
      <c r="I123" s="236"/>
      <c r="J123" s="154" t="s">
        <v>127</v>
      </c>
      <c r="K123" s="155">
        <v>13</v>
      </c>
      <c r="L123" s="237"/>
      <c r="M123" s="237"/>
      <c r="N123" s="237">
        <f>ROUND(L123*K123,2)</f>
        <v>0</v>
      </c>
      <c r="O123" s="237"/>
      <c r="P123" s="237"/>
      <c r="Q123" s="237"/>
      <c r="R123" s="127"/>
      <c r="T123" s="128" t="s">
        <v>5</v>
      </c>
      <c r="U123" s="37" t="s">
        <v>37</v>
      </c>
      <c r="V123" s="129">
        <v>5.4399999999999997E-2</v>
      </c>
      <c r="W123" s="129">
        <f>V123*K123</f>
        <v>0.70719999999999994</v>
      </c>
      <c r="X123" s="129">
        <v>0</v>
      </c>
      <c r="Y123" s="129">
        <f>X123*K123</f>
        <v>0</v>
      </c>
      <c r="Z123" s="129">
        <v>0</v>
      </c>
      <c r="AA123" s="130">
        <f>Z123*K123</f>
        <v>0</v>
      </c>
      <c r="AR123" s="18" t="s">
        <v>122</v>
      </c>
      <c r="AT123" s="18" t="s">
        <v>120</v>
      </c>
      <c r="AU123" s="18" t="s">
        <v>123</v>
      </c>
      <c r="AY123" s="18" t="s">
        <v>119</v>
      </c>
      <c r="BE123" s="131">
        <f>IF(U123="základná",N123,0)</f>
        <v>0</v>
      </c>
      <c r="BF123" s="131">
        <f>IF(U123="znížená",N123,0)</f>
        <v>0</v>
      </c>
      <c r="BG123" s="131">
        <f>IF(U123="zákl. prenesená",N123,0)</f>
        <v>0</v>
      </c>
      <c r="BH123" s="131">
        <f>IF(U123="zníž. prenesená",N123,0)</f>
        <v>0</v>
      </c>
      <c r="BI123" s="131">
        <f>IF(U123="nulová",N123,0)</f>
        <v>0</v>
      </c>
      <c r="BJ123" s="18" t="s">
        <v>123</v>
      </c>
      <c r="BK123" s="131">
        <f>ROUND(L123*K123,2)</f>
        <v>0</v>
      </c>
      <c r="BL123" s="18" t="s">
        <v>122</v>
      </c>
      <c r="BM123" s="18" t="s">
        <v>133</v>
      </c>
    </row>
    <row r="124" spans="2:65" s="146" customFormat="1" ht="63.75" customHeight="1">
      <c r="B124" s="126"/>
      <c r="C124" s="152">
        <v>4</v>
      </c>
      <c r="D124" s="152" t="s">
        <v>120</v>
      </c>
      <c r="E124" s="153" t="s">
        <v>135</v>
      </c>
      <c r="F124" s="236" t="s">
        <v>193</v>
      </c>
      <c r="G124" s="236"/>
      <c r="H124" s="236"/>
      <c r="I124" s="236"/>
      <c r="J124" s="154" t="s">
        <v>127</v>
      </c>
      <c r="K124" s="155">
        <f>K123*2</f>
        <v>26</v>
      </c>
      <c r="L124" s="237"/>
      <c r="M124" s="237"/>
      <c r="N124" s="237">
        <f>ROUND(L124*K124,2)</f>
        <v>0</v>
      </c>
      <c r="O124" s="237"/>
      <c r="P124" s="237"/>
      <c r="Q124" s="237"/>
      <c r="R124" s="127"/>
      <c r="T124" s="128" t="s">
        <v>5</v>
      </c>
      <c r="U124" s="37" t="s">
        <v>37</v>
      </c>
      <c r="V124" s="129">
        <v>5.0000000000000001E-3</v>
      </c>
      <c r="W124" s="129">
        <f>V124*K124</f>
        <v>0.13</v>
      </c>
      <c r="X124" s="129">
        <v>0</v>
      </c>
      <c r="Y124" s="129">
        <f>X124*K124</f>
        <v>0</v>
      </c>
      <c r="Z124" s="129">
        <v>0</v>
      </c>
      <c r="AA124" s="130">
        <f>Z124*K124</f>
        <v>0</v>
      </c>
      <c r="AR124" s="18" t="s">
        <v>122</v>
      </c>
      <c r="AT124" s="18" t="s">
        <v>120</v>
      </c>
      <c r="AU124" s="18" t="s">
        <v>123</v>
      </c>
      <c r="AY124" s="18" t="s">
        <v>119</v>
      </c>
      <c r="BE124" s="131">
        <f>IF(U124="základná",N124,0)</f>
        <v>0</v>
      </c>
      <c r="BF124" s="131">
        <f>IF(U124="znížená",N124,0)</f>
        <v>0</v>
      </c>
      <c r="BG124" s="131">
        <f>IF(U124="zákl. prenesená",N124,0)</f>
        <v>0</v>
      </c>
      <c r="BH124" s="131">
        <f>IF(U124="zníž. prenesená",N124,0)</f>
        <v>0</v>
      </c>
      <c r="BI124" s="131">
        <f>IF(U124="nulová",N124,0)</f>
        <v>0</v>
      </c>
      <c r="BJ124" s="18" t="s">
        <v>123</v>
      </c>
      <c r="BK124" s="131">
        <f>ROUND(L124*K124,2)</f>
        <v>0</v>
      </c>
      <c r="BL124" s="18" t="s">
        <v>122</v>
      </c>
      <c r="BM124" s="18" t="s">
        <v>136</v>
      </c>
    </row>
    <row r="125" spans="2:65" s="146" customFormat="1" ht="25.5" customHeight="1">
      <c r="B125" s="126"/>
      <c r="C125" s="152">
        <v>5</v>
      </c>
      <c r="D125" s="152" t="s">
        <v>120</v>
      </c>
      <c r="E125" s="153" t="s">
        <v>137</v>
      </c>
      <c r="F125" s="236" t="s">
        <v>138</v>
      </c>
      <c r="G125" s="236"/>
      <c r="H125" s="236"/>
      <c r="I125" s="236"/>
      <c r="J125" s="154" t="s">
        <v>127</v>
      </c>
      <c r="K125" s="155">
        <v>13</v>
      </c>
      <c r="L125" s="237"/>
      <c r="M125" s="237"/>
      <c r="N125" s="237">
        <f>ROUND(L125*K125,2)</f>
        <v>0</v>
      </c>
      <c r="O125" s="237"/>
      <c r="P125" s="237"/>
      <c r="Q125" s="237"/>
      <c r="R125" s="127"/>
      <c r="T125" s="128" t="s">
        <v>5</v>
      </c>
      <c r="U125" s="37" t="s">
        <v>37</v>
      </c>
      <c r="V125" s="129">
        <v>8.6999999999999994E-2</v>
      </c>
      <c r="W125" s="129">
        <f>V125*K125</f>
        <v>1.131</v>
      </c>
      <c r="X125" s="129">
        <v>0</v>
      </c>
      <c r="Y125" s="129">
        <f>X125*K125</f>
        <v>0</v>
      </c>
      <c r="Z125" s="129">
        <v>0</v>
      </c>
      <c r="AA125" s="130">
        <f>Z125*K125</f>
        <v>0</v>
      </c>
      <c r="AR125" s="18" t="s">
        <v>122</v>
      </c>
      <c r="AT125" s="18" t="s">
        <v>120</v>
      </c>
      <c r="AU125" s="18" t="s">
        <v>123</v>
      </c>
      <c r="AY125" s="18" t="s">
        <v>119</v>
      </c>
      <c r="BE125" s="131">
        <f>IF(U125="základná",N125,0)</f>
        <v>0</v>
      </c>
      <c r="BF125" s="131">
        <f>IF(U125="znížená",N125,0)</f>
        <v>0</v>
      </c>
      <c r="BG125" s="131">
        <f>IF(U125="zákl. prenesená",N125,0)</f>
        <v>0</v>
      </c>
      <c r="BH125" s="131">
        <f>IF(U125="zníž. prenesená",N125,0)</f>
        <v>0</v>
      </c>
      <c r="BI125" s="131">
        <f>IF(U125="nulová",N125,0)</f>
        <v>0</v>
      </c>
      <c r="BJ125" s="18" t="s">
        <v>123</v>
      </c>
      <c r="BK125" s="131">
        <f>ROUND(L125*K125,2)</f>
        <v>0</v>
      </c>
      <c r="BL125" s="18" t="s">
        <v>122</v>
      </c>
      <c r="BM125" s="18" t="s">
        <v>139</v>
      </c>
    </row>
    <row r="126" spans="2:65" s="146" customFormat="1" ht="25.5" customHeight="1">
      <c r="B126" s="126"/>
      <c r="C126" s="152">
        <v>6</v>
      </c>
      <c r="D126" s="152" t="s">
        <v>120</v>
      </c>
      <c r="E126" s="153" t="s">
        <v>140</v>
      </c>
      <c r="F126" s="236" t="s">
        <v>141</v>
      </c>
      <c r="G126" s="236"/>
      <c r="H126" s="236"/>
      <c r="I126" s="236"/>
      <c r="J126" s="154" t="s">
        <v>127</v>
      </c>
      <c r="K126" s="155">
        <v>13</v>
      </c>
      <c r="L126" s="237"/>
      <c r="M126" s="237"/>
      <c r="N126" s="237">
        <f>ROUND(L126*K126,2)</f>
        <v>0</v>
      </c>
      <c r="O126" s="237"/>
      <c r="P126" s="237"/>
      <c r="Q126" s="237"/>
      <c r="R126" s="127"/>
      <c r="T126" s="128" t="s">
        <v>5</v>
      </c>
      <c r="U126" s="37" t="s">
        <v>37</v>
      </c>
      <c r="V126" s="129">
        <v>8.0000000000000002E-3</v>
      </c>
      <c r="W126" s="129">
        <f>V126*K126</f>
        <v>0.10400000000000001</v>
      </c>
      <c r="X126" s="129">
        <v>0</v>
      </c>
      <c r="Y126" s="129">
        <f>X126*K126</f>
        <v>0</v>
      </c>
      <c r="Z126" s="129">
        <v>0</v>
      </c>
      <c r="AA126" s="130">
        <f>Z126*K126</f>
        <v>0</v>
      </c>
      <c r="AR126" s="18" t="s">
        <v>122</v>
      </c>
      <c r="AT126" s="18" t="s">
        <v>120</v>
      </c>
      <c r="AU126" s="18" t="s">
        <v>123</v>
      </c>
      <c r="AY126" s="18" t="s">
        <v>119</v>
      </c>
      <c r="BE126" s="131">
        <f>IF(U126="základná",N126,0)</f>
        <v>0</v>
      </c>
      <c r="BF126" s="131">
        <f>IF(U126="znížená",N126,0)</f>
        <v>0</v>
      </c>
      <c r="BG126" s="131">
        <f>IF(U126="zákl. prenesená",N126,0)</f>
        <v>0</v>
      </c>
      <c r="BH126" s="131">
        <f>IF(U126="zníž. prenesená",N126,0)</f>
        <v>0</v>
      </c>
      <c r="BI126" s="131">
        <f>IF(U126="nulová",N126,0)</f>
        <v>0</v>
      </c>
      <c r="BJ126" s="18" t="s">
        <v>123</v>
      </c>
      <c r="BK126" s="131">
        <f>ROUND(L126*K126,2)</f>
        <v>0</v>
      </c>
      <c r="BL126" s="18" t="s">
        <v>122</v>
      </c>
      <c r="BM126" s="18" t="s">
        <v>142</v>
      </c>
    </row>
    <row r="127" spans="2:65" s="146" customFormat="1" ht="25.5" customHeight="1">
      <c r="B127" s="126"/>
      <c r="C127" s="152">
        <v>7</v>
      </c>
      <c r="D127" s="152" t="s">
        <v>120</v>
      </c>
      <c r="E127" s="153" t="s">
        <v>143</v>
      </c>
      <c r="F127" s="236" t="s">
        <v>144</v>
      </c>
      <c r="G127" s="236"/>
      <c r="H127" s="236"/>
      <c r="I127" s="236"/>
      <c r="J127" s="154" t="s">
        <v>129</v>
      </c>
      <c r="K127" s="155">
        <f>0.47*K121</f>
        <v>30.549999999999997</v>
      </c>
      <c r="L127" s="237"/>
      <c r="M127" s="237"/>
      <c r="N127" s="237">
        <f>ROUND(L127*K127,2)</f>
        <v>0</v>
      </c>
      <c r="O127" s="237"/>
      <c r="P127" s="237"/>
      <c r="Q127" s="237"/>
      <c r="R127" s="127"/>
      <c r="T127" s="128" t="s">
        <v>5</v>
      </c>
      <c r="U127" s="37" t="s">
        <v>37</v>
      </c>
      <c r="V127" s="129">
        <v>0</v>
      </c>
      <c r="W127" s="129">
        <f>V127*K127</f>
        <v>0</v>
      </c>
      <c r="X127" s="129">
        <v>0</v>
      </c>
      <c r="Y127" s="129">
        <f>X127*K127</f>
        <v>0</v>
      </c>
      <c r="Z127" s="129">
        <v>0</v>
      </c>
      <c r="AA127" s="130">
        <f>Z127*K127</f>
        <v>0</v>
      </c>
      <c r="AR127" s="18" t="s">
        <v>122</v>
      </c>
      <c r="AT127" s="18" t="s">
        <v>120</v>
      </c>
      <c r="AU127" s="18" t="s">
        <v>123</v>
      </c>
      <c r="AY127" s="18" t="s">
        <v>119</v>
      </c>
      <c r="BE127" s="131">
        <f>IF(U127="základná",N127,0)</f>
        <v>0</v>
      </c>
      <c r="BF127" s="131">
        <f>IF(U127="znížená",N127,0)</f>
        <v>0</v>
      </c>
      <c r="BG127" s="131">
        <f>IF(U127="zákl. prenesená",N127,0)</f>
        <v>0</v>
      </c>
      <c r="BH127" s="131">
        <f>IF(U127="zníž. prenesená",N127,0)</f>
        <v>0</v>
      </c>
      <c r="BI127" s="131">
        <f>IF(U127="nulová",N127,0)</f>
        <v>0</v>
      </c>
      <c r="BJ127" s="18" t="s">
        <v>123</v>
      </c>
      <c r="BK127" s="131">
        <f>ROUND(L127*K127,2)</f>
        <v>0</v>
      </c>
      <c r="BL127" s="18" t="s">
        <v>122</v>
      </c>
      <c r="BM127" s="18" t="s">
        <v>145</v>
      </c>
    </row>
    <row r="128" spans="2:65" s="146" customFormat="1" ht="25.5" customHeight="1">
      <c r="B128" s="126"/>
      <c r="C128" s="152">
        <v>8</v>
      </c>
      <c r="D128" s="152" t="s">
        <v>120</v>
      </c>
      <c r="E128" s="153" t="s">
        <v>147</v>
      </c>
      <c r="F128" s="236" t="s">
        <v>148</v>
      </c>
      <c r="G128" s="236"/>
      <c r="H128" s="236"/>
      <c r="I128" s="236"/>
      <c r="J128" s="154" t="s">
        <v>121</v>
      </c>
      <c r="K128" s="155">
        <v>65</v>
      </c>
      <c r="L128" s="237"/>
      <c r="M128" s="237"/>
      <c r="N128" s="237">
        <f t="shared" ref="N128" si="10">ROUND(L128*K128,2)</f>
        <v>0</v>
      </c>
      <c r="O128" s="237"/>
      <c r="P128" s="237"/>
      <c r="Q128" s="237"/>
      <c r="R128" s="127"/>
      <c r="T128" s="128" t="s">
        <v>5</v>
      </c>
      <c r="U128" s="37" t="s">
        <v>37</v>
      </c>
      <c r="V128" s="129">
        <v>1.7000000000000001E-2</v>
      </c>
      <c r="W128" s="129">
        <f t="shared" ref="W128" si="11">V128*K128</f>
        <v>1.105</v>
      </c>
      <c r="X128" s="129">
        <v>0</v>
      </c>
      <c r="Y128" s="129">
        <f t="shared" ref="Y128" si="12">X128*K128</f>
        <v>0</v>
      </c>
      <c r="Z128" s="129">
        <v>0</v>
      </c>
      <c r="AA128" s="130">
        <f t="shared" ref="AA128" si="13">Z128*K128</f>
        <v>0</v>
      </c>
      <c r="AR128" s="18" t="s">
        <v>122</v>
      </c>
      <c r="AT128" s="18" t="s">
        <v>120</v>
      </c>
      <c r="AU128" s="18" t="s">
        <v>123</v>
      </c>
      <c r="AY128" s="18" t="s">
        <v>119</v>
      </c>
      <c r="BE128" s="131">
        <f t="shared" ref="BE128" si="14">IF(U128="základná",N128,0)</f>
        <v>0</v>
      </c>
      <c r="BF128" s="131">
        <f t="shared" ref="BF128" si="15">IF(U128="znížená",N128,0)</f>
        <v>0</v>
      </c>
      <c r="BG128" s="131">
        <f t="shared" ref="BG128" si="16">IF(U128="zákl. prenesená",N128,0)</f>
        <v>0</v>
      </c>
      <c r="BH128" s="131">
        <f t="shared" ref="BH128" si="17">IF(U128="zníž. prenesená",N128,0)</f>
        <v>0</v>
      </c>
      <c r="BI128" s="131">
        <f t="shared" ref="BI128" si="18">IF(U128="nulová",N128,0)</f>
        <v>0</v>
      </c>
      <c r="BJ128" s="18" t="s">
        <v>123</v>
      </c>
      <c r="BK128" s="131">
        <f t="shared" ref="BK128" si="19">ROUND(L128*K128,2)</f>
        <v>0</v>
      </c>
      <c r="BL128" s="18" t="s">
        <v>122</v>
      </c>
      <c r="BM128" s="18" t="s">
        <v>149</v>
      </c>
    </row>
    <row r="129" spans="1:65" s="145" customFormat="1" ht="16.5" customHeight="1">
      <c r="A129" s="9"/>
      <c r="B129" s="116"/>
      <c r="C129" s="156"/>
      <c r="D129" s="157" t="s">
        <v>175</v>
      </c>
      <c r="E129" s="157"/>
      <c r="F129" s="157"/>
      <c r="G129" s="157"/>
      <c r="H129" s="157"/>
      <c r="I129" s="157"/>
      <c r="J129" s="157"/>
      <c r="K129" s="157"/>
      <c r="L129" s="157"/>
      <c r="M129" s="157"/>
      <c r="N129" s="240">
        <f>SUM(N130)</f>
        <v>0</v>
      </c>
      <c r="O129" s="241"/>
      <c r="P129" s="241"/>
      <c r="Q129" s="241"/>
      <c r="R129" s="133"/>
      <c r="T129" s="134"/>
      <c r="AA129" s="135"/>
      <c r="AT129" s="132"/>
      <c r="AU129" s="132"/>
      <c r="AY129" s="132"/>
    </row>
    <row r="130" spans="1:65" s="145" customFormat="1" ht="30.75" customHeight="1">
      <c r="A130" s="146"/>
      <c r="B130" s="126"/>
      <c r="C130" s="152">
        <v>9</v>
      </c>
      <c r="D130" s="152" t="s">
        <v>120</v>
      </c>
      <c r="E130" s="153" t="s">
        <v>176</v>
      </c>
      <c r="F130" s="236" t="s">
        <v>191</v>
      </c>
      <c r="G130" s="236"/>
      <c r="H130" s="236"/>
      <c r="I130" s="236"/>
      <c r="J130" s="154" t="s">
        <v>121</v>
      </c>
      <c r="K130" s="155">
        <v>65</v>
      </c>
      <c r="L130" s="237"/>
      <c r="M130" s="237"/>
      <c r="N130" s="237">
        <f>ROUND(L130*K130,2)</f>
        <v>0</v>
      </c>
      <c r="O130" s="237"/>
      <c r="P130" s="237"/>
      <c r="Q130" s="237"/>
      <c r="R130" s="133"/>
      <c r="T130" s="134"/>
      <c r="AA130" s="135"/>
      <c r="AT130" s="132"/>
      <c r="AU130" s="132"/>
      <c r="AY130" s="132"/>
    </row>
    <row r="131" spans="1:65" s="9" customFormat="1" ht="29.85" customHeight="1">
      <c r="B131" s="116"/>
      <c r="C131" s="156"/>
      <c r="D131" s="157" t="s">
        <v>99</v>
      </c>
      <c r="E131" s="157"/>
      <c r="F131" s="157"/>
      <c r="G131" s="157"/>
      <c r="H131" s="157"/>
      <c r="I131" s="157"/>
      <c r="J131" s="157"/>
      <c r="K131" s="157"/>
      <c r="L131" s="157"/>
      <c r="M131" s="157"/>
      <c r="N131" s="232">
        <f>SUM(N132:Q133)</f>
        <v>0</v>
      </c>
      <c r="O131" s="233"/>
      <c r="P131" s="233"/>
      <c r="Q131" s="233"/>
      <c r="R131" s="118"/>
      <c r="T131" s="119"/>
      <c r="W131" s="120" t="e">
        <f>SUM(#REF!)</f>
        <v>#REF!</v>
      </c>
      <c r="Y131" s="120" t="e">
        <f>SUM(#REF!)</f>
        <v>#REF!</v>
      </c>
      <c r="AA131" s="121" t="e">
        <f>SUM(#REF!)</f>
        <v>#REF!</v>
      </c>
      <c r="AR131" s="122" t="s">
        <v>76</v>
      </c>
      <c r="AT131" s="123" t="s">
        <v>69</v>
      </c>
      <c r="AU131" s="123" t="s">
        <v>76</v>
      </c>
      <c r="AY131" s="122" t="s">
        <v>119</v>
      </c>
      <c r="BK131" s="124" t="e">
        <f>SUM(#REF!)</f>
        <v>#REF!</v>
      </c>
    </row>
    <row r="132" spans="1:65" s="146" customFormat="1" ht="25.5" customHeight="1">
      <c r="B132" s="126"/>
      <c r="C132" s="152">
        <v>10</v>
      </c>
      <c r="D132" s="152" t="s">
        <v>120</v>
      </c>
      <c r="E132" s="153" t="s">
        <v>187</v>
      </c>
      <c r="F132" s="236" t="s">
        <v>188</v>
      </c>
      <c r="G132" s="236"/>
      <c r="H132" s="236"/>
      <c r="I132" s="236"/>
      <c r="J132" s="154" t="s">
        <v>121</v>
      </c>
      <c r="K132" s="155">
        <v>65</v>
      </c>
      <c r="L132" s="237"/>
      <c r="M132" s="237"/>
      <c r="N132" s="237">
        <f t="shared" ref="N132" si="20">ROUND(L132*K132,2)</f>
        <v>0</v>
      </c>
      <c r="O132" s="237"/>
      <c r="P132" s="237"/>
      <c r="Q132" s="237"/>
      <c r="R132" s="127"/>
      <c r="T132" s="140"/>
      <c r="U132" s="37"/>
      <c r="V132" s="129"/>
      <c r="W132" s="129"/>
      <c r="X132" s="129"/>
      <c r="Y132" s="129"/>
      <c r="Z132" s="129"/>
      <c r="AA132" s="130"/>
      <c r="AR132" s="18"/>
      <c r="AT132" s="18"/>
      <c r="AU132" s="18"/>
      <c r="AY132" s="18"/>
      <c r="BE132" s="131"/>
      <c r="BF132" s="131"/>
      <c r="BG132" s="131"/>
      <c r="BH132" s="131"/>
      <c r="BI132" s="131"/>
      <c r="BJ132" s="18"/>
      <c r="BK132" s="131"/>
      <c r="BL132" s="18"/>
      <c r="BM132" s="18"/>
    </row>
    <row r="133" spans="1:65" s="146" customFormat="1" ht="37.5" customHeight="1">
      <c r="B133" s="126"/>
      <c r="C133" s="152">
        <v>11</v>
      </c>
      <c r="D133" s="152" t="s">
        <v>120</v>
      </c>
      <c r="E133" s="153" t="s">
        <v>190</v>
      </c>
      <c r="F133" s="236" t="s">
        <v>189</v>
      </c>
      <c r="G133" s="236"/>
      <c r="H133" s="236"/>
      <c r="I133" s="236"/>
      <c r="J133" s="154" t="s">
        <v>121</v>
      </c>
      <c r="K133" s="155">
        <v>65</v>
      </c>
      <c r="L133" s="237"/>
      <c r="M133" s="237"/>
      <c r="N133" s="237">
        <f>ROUND(L133*K133,2)</f>
        <v>0</v>
      </c>
      <c r="O133" s="237"/>
      <c r="P133" s="237"/>
      <c r="Q133" s="237"/>
      <c r="R133" s="127"/>
      <c r="T133" s="140"/>
      <c r="U133" s="37"/>
      <c r="V133" s="129"/>
      <c r="W133" s="129"/>
      <c r="X133" s="129"/>
      <c r="Y133" s="129"/>
      <c r="Z133" s="129"/>
      <c r="AA133" s="130"/>
      <c r="AR133" s="18"/>
      <c r="AT133" s="18"/>
      <c r="AU133" s="18"/>
      <c r="AY133" s="18"/>
      <c r="BE133" s="131"/>
      <c r="BF133" s="131"/>
      <c r="BG133" s="131"/>
      <c r="BH133" s="131"/>
      <c r="BI133" s="131"/>
      <c r="BJ133" s="18"/>
      <c r="BK133" s="131"/>
      <c r="BL133" s="18"/>
      <c r="BM133" s="18"/>
    </row>
    <row r="134" spans="1:65" s="9" customFormat="1" ht="29.85" customHeight="1">
      <c r="B134" s="116"/>
      <c r="C134" s="156"/>
      <c r="D134" s="157" t="s">
        <v>100</v>
      </c>
      <c r="E134" s="157"/>
      <c r="F134" s="157"/>
      <c r="G134" s="157"/>
      <c r="H134" s="157"/>
      <c r="I134" s="157"/>
      <c r="J134" s="157"/>
      <c r="K134" s="157"/>
      <c r="L134" s="157"/>
      <c r="M134" s="157"/>
      <c r="N134" s="232">
        <f>SUM(N135:Q140)</f>
        <v>0</v>
      </c>
      <c r="O134" s="232"/>
      <c r="P134" s="232"/>
      <c r="Q134" s="232"/>
      <c r="R134" s="118"/>
      <c r="T134" s="119"/>
      <c r="W134" s="120">
        <f>SUM(W136:W140)</f>
        <v>11.336971999999999</v>
      </c>
      <c r="Y134" s="120">
        <f>SUM(Y136:Y140)</f>
        <v>3.1134000000000004</v>
      </c>
      <c r="AA134" s="121">
        <f>SUM(AA136:AA140)</f>
        <v>0</v>
      </c>
      <c r="AR134" s="122" t="s">
        <v>76</v>
      </c>
      <c r="AT134" s="123" t="s">
        <v>69</v>
      </c>
      <c r="AU134" s="123" t="s">
        <v>76</v>
      </c>
      <c r="AY134" s="122" t="s">
        <v>119</v>
      </c>
      <c r="BK134" s="124">
        <f>SUM(BK136:BK140)</f>
        <v>0</v>
      </c>
    </row>
    <row r="135" spans="1:65" s="9" customFormat="1" ht="45.75" customHeight="1">
      <c r="B135" s="116"/>
      <c r="C135" s="152">
        <v>12</v>
      </c>
      <c r="D135" s="152" t="s">
        <v>120</v>
      </c>
      <c r="E135" s="153" t="s">
        <v>179</v>
      </c>
      <c r="F135" s="236" t="s">
        <v>180</v>
      </c>
      <c r="G135" s="236"/>
      <c r="H135" s="236"/>
      <c r="I135" s="236"/>
      <c r="J135" s="154" t="s">
        <v>121</v>
      </c>
      <c r="K135" s="155">
        <v>56</v>
      </c>
      <c r="L135" s="237"/>
      <c r="M135" s="237"/>
      <c r="N135" s="237">
        <f>ROUND(L135*K135,2)</f>
        <v>0</v>
      </c>
      <c r="O135" s="237"/>
      <c r="P135" s="237"/>
      <c r="Q135" s="237"/>
      <c r="R135" s="118"/>
      <c r="T135" s="119"/>
      <c r="W135" s="120"/>
      <c r="Y135" s="120"/>
      <c r="AA135" s="121"/>
      <c r="AR135" s="122"/>
      <c r="AT135" s="123"/>
      <c r="AU135" s="123"/>
      <c r="AY135" s="122"/>
      <c r="BK135" s="124"/>
    </row>
    <row r="136" spans="1:65" s="146" customFormat="1" ht="38.25" customHeight="1">
      <c r="B136" s="126"/>
      <c r="C136" s="152">
        <v>13</v>
      </c>
      <c r="D136" s="152" t="s">
        <v>120</v>
      </c>
      <c r="E136" s="153" t="s">
        <v>152</v>
      </c>
      <c r="F136" s="236" t="s">
        <v>177</v>
      </c>
      <c r="G136" s="236"/>
      <c r="H136" s="236"/>
      <c r="I136" s="236"/>
      <c r="J136" s="154" t="s">
        <v>150</v>
      </c>
      <c r="K136" s="155">
        <v>15</v>
      </c>
      <c r="L136" s="237"/>
      <c r="M136" s="237"/>
      <c r="N136" s="237">
        <f>ROUND(L136*K136,2)</f>
        <v>0</v>
      </c>
      <c r="O136" s="237"/>
      <c r="P136" s="237"/>
      <c r="Q136" s="237"/>
      <c r="R136" s="127"/>
      <c r="T136" s="128" t="s">
        <v>5</v>
      </c>
      <c r="U136" s="37" t="s">
        <v>37</v>
      </c>
      <c r="V136" s="129">
        <v>0.20399999999999999</v>
      </c>
      <c r="W136" s="129">
        <f>V136*K136</f>
        <v>3.0599999999999996</v>
      </c>
      <c r="X136" s="129">
        <v>0.12656000000000001</v>
      </c>
      <c r="Y136" s="129">
        <f>X136*K136</f>
        <v>1.8984000000000001</v>
      </c>
      <c r="Z136" s="129">
        <v>0</v>
      </c>
      <c r="AA136" s="130">
        <f>Z136*K136</f>
        <v>0</v>
      </c>
      <c r="AR136" s="18" t="s">
        <v>122</v>
      </c>
      <c r="AT136" s="18" t="s">
        <v>120</v>
      </c>
      <c r="AU136" s="18" t="s">
        <v>123</v>
      </c>
      <c r="AY136" s="18" t="s">
        <v>119</v>
      </c>
      <c r="BE136" s="131">
        <f>IF(U136="základná",N136,0)</f>
        <v>0</v>
      </c>
      <c r="BF136" s="131">
        <f>IF(U136="znížená",N136,0)</f>
        <v>0</v>
      </c>
      <c r="BG136" s="131">
        <f>IF(U136="zákl. prenesená",N136,0)</f>
        <v>0</v>
      </c>
      <c r="BH136" s="131">
        <f>IF(U136="zníž. prenesená",N136,0)</f>
        <v>0</v>
      </c>
      <c r="BI136" s="131">
        <f>IF(U136="nulová",N136,0)</f>
        <v>0</v>
      </c>
      <c r="BJ136" s="18" t="s">
        <v>123</v>
      </c>
      <c r="BK136" s="131">
        <f>ROUND(L136*K136,2)</f>
        <v>0</v>
      </c>
      <c r="BL136" s="18" t="s">
        <v>122</v>
      </c>
      <c r="BM136" s="18" t="s">
        <v>153</v>
      </c>
    </row>
    <row r="137" spans="1:65" s="146" customFormat="1" ht="25.5" customHeight="1">
      <c r="B137" s="126"/>
      <c r="C137" s="158">
        <v>14</v>
      </c>
      <c r="D137" s="158" t="s">
        <v>146</v>
      </c>
      <c r="E137" s="159" t="s">
        <v>154</v>
      </c>
      <c r="F137" s="238" t="s">
        <v>178</v>
      </c>
      <c r="G137" s="238"/>
      <c r="H137" s="238"/>
      <c r="I137" s="238"/>
      <c r="J137" s="160" t="s">
        <v>151</v>
      </c>
      <c r="K137" s="161">
        <v>15</v>
      </c>
      <c r="L137" s="239"/>
      <c r="M137" s="239"/>
      <c r="N137" s="239">
        <f>ROUND(L137*K137,2)</f>
        <v>0</v>
      </c>
      <c r="O137" s="237"/>
      <c r="P137" s="237"/>
      <c r="Q137" s="237"/>
      <c r="R137" s="127"/>
      <c r="T137" s="128" t="s">
        <v>5</v>
      </c>
      <c r="U137" s="37" t="s">
        <v>37</v>
      </c>
      <c r="V137" s="129">
        <v>0</v>
      </c>
      <c r="W137" s="129">
        <f>V137*K137</f>
        <v>0</v>
      </c>
      <c r="X137" s="129">
        <v>8.1000000000000003E-2</v>
      </c>
      <c r="Y137" s="129">
        <f>X137*K137</f>
        <v>1.2150000000000001</v>
      </c>
      <c r="Z137" s="129">
        <v>0</v>
      </c>
      <c r="AA137" s="130">
        <f>Z137*K137</f>
        <v>0</v>
      </c>
      <c r="AR137" s="18" t="s">
        <v>134</v>
      </c>
      <c r="AT137" s="18" t="s">
        <v>146</v>
      </c>
      <c r="AU137" s="18" t="s">
        <v>123</v>
      </c>
      <c r="AY137" s="18" t="s">
        <v>119</v>
      </c>
      <c r="BE137" s="131">
        <f>IF(U137="základná",N137,0)</f>
        <v>0</v>
      </c>
      <c r="BF137" s="131">
        <f>IF(U137="znížená",N137,0)</f>
        <v>0</v>
      </c>
      <c r="BG137" s="131">
        <f>IF(U137="zákl. prenesená",N137,0)</f>
        <v>0</v>
      </c>
      <c r="BH137" s="131">
        <f>IF(U137="zníž. prenesená",N137,0)</f>
        <v>0</v>
      </c>
      <c r="BI137" s="131">
        <f>IF(U137="nulová",N137,0)</f>
        <v>0</v>
      </c>
      <c r="BJ137" s="18" t="s">
        <v>123</v>
      </c>
      <c r="BK137" s="131">
        <f>ROUND(L137*K137,2)</f>
        <v>0</v>
      </c>
      <c r="BL137" s="18" t="s">
        <v>122</v>
      </c>
      <c r="BM137" s="18" t="s">
        <v>155</v>
      </c>
    </row>
    <row r="138" spans="1:65" s="146" customFormat="1" ht="25.5" customHeight="1">
      <c r="B138" s="126"/>
      <c r="C138" s="152">
        <v>15</v>
      </c>
      <c r="D138" s="152" t="s">
        <v>120</v>
      </c>
      <c r="E138" s="153" t="s">
        <v>156</v>
      </c>
      <c r="F138" s="236" t="s">
        <v>157</v>
      </c>
      <c r="G138" s="236"/>
      <c r="H138" s="236"/>
      <c r="I138" s="236"/>
      <c r="J138" s="154" t="s">
        <v>129</v>
      </c>
      <c r="K138" s="155">
        <f>2.2*K122</f>
        <v>13.222000000000001</v>
      </c>
      <c r="L138" s="237"/>
      <c r="M138" s="237"/>
      <c r="N138" s="237">
        <f t="shared" ref="N138:N140" si="21">ROUND(L138*K138,2)</f>
        <v>0</v>
      </c>
      <c r="O138" s="237"/>
      <c r="P138" s="237"/>
      <c r="Q138" s="237"/>
      <c r="R138" s="127"/>
      <c r="T138" s="128" t="s">
        <v>5</v>
      </c>
      <c r="U138" s="37" t="s">
        <v>37</v>
      </c>
      <c r="V138" s="129">
        <v>0.59799999999999998</v>
      </c>
      <c r="W138" s="129">
        <f t="shared" ref="W138:W140" si="22">V138*K138</f>
        <v>7.9067560000000006</v>
      </c>
      <c r="X138" s="129">
        <v>0</v>
      </c>
      <c r="Y138" s="129">
        <f t="shared" ref="Y138:Y140" si="23">X138*K138</f>
        <v>0</v>
      </c>
      <c r="Z138" s="129">
        <v>0</v>
      </c>
      <c r="AA138" s="130">
        <f t="shared" ref="AA138:AA140" si="24">Z138*K138</f>
        <v>0</v>
      </c>
      <c r="AR138" s="18" t="s">
        <v>122</v>
      </c>
      <c r="AT138" s="18" t="s">
        <v>120</v>
      </c>
      <c r="AU138" s="18" t="s">
        <v>123</v>
      </c>
      <c r="AY138" s="18" t="s">
        <v>119</v>
      </c>
      <c r="BE138" s="131">
        <f t="shared" ref="BE138:BE140" si="25">IF(U138="základná",N138,0)</f>
        <v>0</v>
      </c>
      <c r="BF138" s="131">
        <f t="shared" ref="BF138:BF140" si="26">IF(U138="znížená",N138,0)</f>
        <v>0</v>
      </c>
      <c r="BG138" s="131">
        <f t="shared" ref="BG138:BG140" si="27">IF(U138="zákl. prenesená",N138,0)</f>
        <v>0</v>
      </c>
      <c r="BH138" s="131">
        <f t="shared" ref="BH138:BH140" si="28">IF(U138="zníž. prenesená",N138,0)</f>
        <v>0</v>
      </c>
      <c r="BI138" s="131">
        <f t="shared" ref="BI138:BI140" si="29">IF(U138="nulová",N138,0)</f>
        <v>0</v>
      </c>
      <c r="BJ138" s="18" t="s">
        <v>123</v>
      </c>
      <c r="BK138" s="131">
        <f t="shared" ref="BK138:BK140" si="30">ROUND(L138*K138,2)</f>
        <v>0</v>
      </c>
      <c r="BL138" s="18" t="s">
        <v>122</v>
      </c>
      <c r="BM138" s="18" t="s">
        <v>158</v>
      </c>
    </row>
    <row r="139" spans="1:65" s="146" customFormat="1" ht="38.25" customHeight="1">
      <c r="B139" s="126"/>
      <c r="C139" s="152">
        <v>16</v>
      </c>
      <c r="D139" s="152" t="s">
        <v>120</v>
      </c>
      <c r="E139" s="153" t="s">
        <v>159</v>
      </c>
      <c r="F139" s="236" t="s">
        <v>192</v>
      </c>
      <c r="G139" s="236"/>
      <c r="H139" s="236"/>
      <c r="I139" s="236"/>
      <c r="J139" s="154" t="s">
        <v>129</v>
      </c>
      <c r="K139" s="155">
        <f>4*K138</f>
        <v>52.888000000000005</v>
      </c>
      <c r="L139" s="237"/>
      <c r="M139" s="237"/>
      <c r="N139" s="237">
        <f t="shared" si="21"/>
        <v>0</v>
      </c>
      <c r="O139" s="237"/>
      <c r="P139" s="237"/>
      <c r="Q139" s="237"/>
      <c r="R139" s="127"/>
      <c r="T139" s="128" t="s">
        <v>5</v>
      </c>
      <c r="U139" s="37" t="s">
        <v>37</v>
      </c>
      <c r="V139" s="129">
        <v>7.0000000000000001E-3</v>
      </c>
      <c r="W139" s="129">
        <f t="shared" si="22"/>
        <v>0.37021600000000005</v>
      </c>
      <c r="X139" s="129">
        <v>0</v>
      </c>
      <c r="Y139" s="129">
        <f t="shared" si="23"/>
        <v>0</v>
      </c>
      <c r="Z139" s="129">
        <v>0</v>
      </c>
      <c r="AA139" s="130">
        <f t="shared" si="24"/>
        <v>0</v>
      </c>
      <c r="AR139" s="18" t="s">
        <v>122</v>
      </c>
      <c r="AT139" s="18" t="s">
        <v>120</v>
      </c>
      <c r="AU139" s="18" t="s">
        <v>123</v>
      </c>
      <c r="AY139" s="18" t="s">
        <v>119</v>
      </c>
      <c r="BE139" s="131">
        <f t="shared" si="25"/>
        <v>0</v>
      </c>
      <c r="BF139" s="131">
        <f t="shared" si="26"/>
        <v>0</v>
      </c>
      <c r="BG139" s="131">
        <f t="shared" si="27"/>
        <v>0</v>
      </c>
      <c r="BH139" s="131">
        <f t="shared" si="28"/>
        <v>0</v>
      </c>
      <c r="BI139" s="131">
        <f t="shared" si="29"/>
        <v>0</v>
      </c>
      <c r="BJ139" s="18" t="s">
        <v>123</v>
      </c>
      <c r="BK139" s="131">
        <f t="shared" si="30"/>
        <v>0</v>
      </c>
      <c r="BL139" s="18" t="s">
        <v>122</v>
      </c>
      <c r="BM139" s="18" t="s">
        <v>160</v>
      </c>
    </row>
    <row r="140" spans="1:65" s="146" customFormat="1" ht="25.5" customHeight="1">
      <c r="B140" s="126"/>
      <c r="C140" s="152">
        <v>17</v>
      </c>
      <c r="D140" s="152" t="s">
        <v>120</v>
      </c>
      <c r="E140" s="153" t="s">
        <v>161</v>
      </c>
      <c r="F140" s="236" t="s">
        <v>162</v>
      </c>
      <c r="G140" s="236"/>
      <c r="H140" s="236"/>
      <c r="I140" s="236"/>
      <c r="J140" s="154" t="s">
        <v>129</v>
      </c>
      <c r="K140" s="155">
        <f>K138</f>
        <v>13.222000000000001</v>
      </c>
      <c r="L140" s="237"/>
      <c r="M140" s="237"/>
      <c r="N140" s="237">
        <f t="shared" si="21"/>
        <v>0</v>
      </c>
      <c r="O140" s="237"/>
      <c r="P140" s="237"/>
      <c r="Q140" s="237"/>
      <c r="R140" s="127"/>
      <c r="T140" s="128" t="s">
        <v>5</v>
      </c>
      <c r="U140" s="37" t="s">
        <v>37</v>
      </c>
      <c r="V140" s="129">
        <v>0</v>
      </c>
      <c r="W140" s="129">
        <f t="shared" si="22"/>
        <v>0</v>
      </c>
      <c r="X140" s="129">
        <v>0</v>
      </c>
      <c r="Y140" s="129">
        <f t="shared" si="23"/>
        <v>0</v>
      </c>
      <c r="Z140" s="129">
        <v>0</v>
      </c>
      <c r="AA140" s="130">
        <f t="shared" si="24"/>
        <v>0</v>
      </c>
      <c r="AR140" s="18" t="s">
        <v>122</v>
      </c>
      <c r="AT140" s="18" t="s">
        <v>120</v>
      </c>
      <c r="AU140" s="18" t="s">
        <v>123</v>
      </c>
      <c r="AY140" s="18" t="s">
        <v>119</v>
      </c>
      <c r="BE140" s="131">
        <f t="shared" si="25"/>
        <v>0</v>
      </c>
      <c r="BF140" s="131">
        <f t="shared" si="26"/>
        <v>0</v>
      </c>
      <c r="BG140" s="131">
        <f t="shared" si="27"/>
        <v>0</v>
      </c>
      <c r="BH140" s="131">
        <f t="shared" si="28"/>
        <v>0</v>
      </c>
      <c r="BI140" s="131">
        <f t="shared" si="29"/>
        <v>0</v>
      </c>
      <c r="BJ140" s="18" t="s">
        <v>123</v>
      </c>
      <c r="BK140" s="131">
        <f t="shared" si="30"/>
        <v>0</v>
      </c>
      <c r="BL140" s="18" t="s">
        <v>122</v>
      </c>
      <c r="BM140" s="18" t="s">
        <v>163</v>
      </c>
    </row>
    <row r="141" spans="1:65" s="9" customFormat="1" ht="37.35" customHeight="1">
      <c r="B141" s="116"/>
      <c r="C141" s="156"/>
      <c r="D141" s="162" t="s">
        <v>101</v>
      </c>
      <c r="E141" s="162"/>
      <c r="F141" s="162"/>
      <c r="G141" s="162"/>
      <c r="H141" s="162"/>
      <c r="I141" s="162"/>
      <c r="J141" s="162"/>
      <c r="K141" s="162"/>
      <c r="L141" s="162"/>
      <c r="M141" s="162"/>
      <c r="N141" s="234">
        <f>BK141</f>
        <v>0</v>
      </c>
      <c r="O141" s="235"/>
      <c r="P141" s="235"/>
      <c r="Q141" s="235"/>
      <c r="R141" s="118"/>
      <c r="T141" s="119"/>
      <c r="W141" s="120">
        <f>W142+W144+W146</f>
        <v>0</v>
      </c>
      <c r="Y141" s="120">
        <f>Y142+Y144+Y146</f>
        <v>0</v>
      </c>
      <c r="AA141" s="121">
        <f>AA142+AA144+AA146</f>
        <v>0</v>
      </c>
      <c r="AR141" s="122" t="s">
        <v>130</v>
      </c>
      <c r="AT141" s="123" t="s">
        <v>69</v>
      </c>
      <c r="AU141" s="123" t="s">
        <v>70</v>
      </c>
      <c r="AY141" s="122" t="s">
        <v>119</v>
      </c>
      <c r="BK141" s="124">
        <f>BK142+BK144+BK146</f>
        <v>0</v>
      </c>
    </row>
    <row r="142" spans="1:65" s="9" customFormat="1" ht="19.899999999999999" customHeight="1">
      <c r="B142" s="116"/>
      <c r="C142" s="156"/>
      <c r="D142" s="157" t="s">
        <v>102</v>
      </c>
      <c r="E142" s="157"/>
      <c r="F142" s="157"/>
      <c r="G142" s="157"/>
      <c r="H142" s="157"/>
      <c r="I142" s="157"/>
      <c r="J142" s="157"/>
      <c r="K142" s="157"/>
      <c r="L142" s="157"/>
      <c r="M142" s="157"/>
      <c r="N142" s="240">
        <f>BK142</f>
        <v>0</v>
      </c>
      <c r="O142" s="241"/>
      <c r="P142" s="241"/>
      <c r="Q142" s="241"/>
      <c r="R142" s="118"/>
      <c r="T142" s="119"/>
      <c r="W142" s="120">
        <f>SUM(W143:W143)</f>
        <v>0</v>
      </c>
      <c r="Y142" s="120">
        <f>SUM(Y143:Y143)</f>
        <v>0</v>
      </c>
      <c r="AA142" s="121">
        <f>SUM(AA143:AA143)</f>
        <v>0</v>
      </c>
      <c r="AR142" s="122" t="s">
        <v>130</v>
      </c>
      <c r="AT142" s="123" t="s">
        <v>69</v>
      </c>
      <c r="AU142" s="123" t="s">
        <v>76</v>
      </c>
      <c r="AY142" s="122" t="s">
        <v>119</v>
      </c>
      <c r="BK142" s="124">
        <f>SUM(BK143:BK143)</f>
        <v>0</v>
      </c>
    </row>
    <row r="143" spans="1:65" s="146" customFormat="1" ht="51" customHeight="1">
      <c r="B143" s="126"/>
      <c r="C143" s="152">
        <v>18</v>
      </c>
      <c r="D143" s="152" t="s">
        <v>120</v>
      </c>
      <c r="E143" s="153" t="s">
        <v>164</v>
      </c>
      <c r="F143" s="236" t="s">
        <v>165</v>
      </c>
      <c r="G143" s="236"/>
      <c r="H143" s="236"/>
      <c r="I143" s="236"/>
      <c r="J143" s="154" t="s">
        <v>166</v>
      </c>
      <c r="K143" s="155">
        <v>1</v>
      </c>
      <c r="L143" s="237"/>
      <c r="M143" s="237"/>
      <c r="N143" s="237">
        <f>ROUND(L143*K143,2)</f>
        <v>0</v>
      </c>
      <c r="O143" s="237"/>
      <c r="P143" s="237"/>
      <c r="Q143" s="237"/>
      <c r="R143" s="127"/>
      <c r="T143" s="128" t="s">
        <v>5</v>
      </c>
      <c r="U143" s="37" t="s">
        <v>37</v>
      </c>
      <c r="V143" s="129">
        <v>0</v>
      </c>
      <c r="W143" s="129">
        <f>V143*K143</f>
        <v>0</v>
      </c>
      <c r="X143" s="129">
        <v>0</v>
      </c>
      <c r="Y143" s="129">
        <f>X143*K143</f>
        <v>0</v>
      </c>
      <c r="Z143" s="129">
        <v>0</v>
      </c>
      <c r="AA143" s="130">
        <f>Z143*K143</f>
        <v>0</v>
      </c>
      <c r="AR143" s="18" t="s">
        <v>167</v>
      </c>
      <c r="AT143" s="18" t="s">
        <v>120</v>
      </c>
      <c r="AU143" s="18" t="s">
        <v>123</v>
      </c>
      <c r="AY143" s="18" t="s">
        <v>119</v>
      </c>
      <c r="BE143" s="131">
        <f>IF(U143="základná",N143,0)</f>
        <v>0</v>
      </c>
      <c r="BF143" s="131">
        <f>IF(U143="znížená",N143,0)</f>
        <v>0</v>
      </c>
      <c r="BG143" s="131">
        <f>IF(U143="zákl. prenesená",N143,0)</f>
        <v>0</v>
      </c>
      <c r="BH143" s="131">
        <f>IF(U143="zníž. prenesená",N143,0)</f>
        <v>0</v>
      </c>
      <c r="BI143" s="131">
        <f>IF(U143="nulová",N143,0)</f>
        <v>0</v>
      </c>
      <c r="BJ143" s="18" t="s">
        <v>123</v>
      </c>
      <c r="BK143" s="131">
        <f>ROUND(L143*K143,2)</f>
        <v>0</v>
      </c>
      <c r="BL143" s="18" t="s">
        <v>167</v>
      </c>
      <c r="BM143" s="18" t="s">
        <v>168</v>
      </c>
    </row>
    <row r="144" spans="1:65" s="9" customFormat="1" ht="29.85" customHeight="1">
      <c r="B144" s="116"/>
      <c r="C144" s="156"/>
      <c r="D144" s="157" t="s">
        <v>103</v>
      </c>
      <c r="E144" s="157"/>
      <c r="F144" s="157"/>
      <c r="G144" s="157"/>
      <c r="H144" s="157"/>
      <c r="I144" s="157"/>
      <c r="J144" s="157"/>
      <c r="K144" s="157"/>
      <c r="L144" s="157"/>
      <c r="M144" s="157"/>
      <c r="N144" s="232">
        <f>BK144</f>
        <v>0</v>
      </c>
      <c r="O144" s="233"/>
      <c r="P144" s="233"/>
      <c r="Q144" s="233"/>
      <c r="R144" s="118"/>
      <c r="T144" s="119"/>
      <c r="W144" s="120">
        <f>W145</f>
        <v>0</v>
      </c>
      <c r="Y144" s="120">
        <f>Y145</f>
        <v>0</v>
      </c>
      <c r="AA144" s="121">
        <f>AA145</f>
        <v>0</v>
      </c>
      <c r="AR144" s="122" t="s">
        <v>130</v>
      </c>
      <c r="AT144" s="123" t="s">
        <v>69</v>
      </c>
      <c r="AU144" s="123" t="s">
        <v>76</v>
      </c>
      <c r="AY144" s="122" t="s">
        <v>119</v>
      </c>
      <c r="BK144" s="124">
        <f>BK145</f>
        <v>0</v>
      </c>
    </row>
    <row r="145" spans="2:65" s="146" customFormat="1" ht="25.5" customHeight="1">
      <c r="B145" s="126"/>
      <c r="C145" s="152">
        <v>19</v>
      </c>
      <c r="D145" s="152" t="s">
        <v>120</v>
      </c>
      <c r="E145" s="153" t="s">
        <v>169</v>
      </c>
      <c r="F145" s="236" t="s">
        <v>170</v>
      </c>
      <c r="G145" s="236"/>
      <c r="H145" s="236"/>
      <c r="I145" s="236"/>
      <c r="J145" s="154" t="s">
        <v>166</v>
      </c>
      <c r="K145" s="155">
        <v>1</v>
      </c>
      <c r="L145" s="237"/>
      <c r="M145" s="237"/>
      <c r="N145" s="237">
        <f>ROUND(L145*K145,2)</f>
        <v>0</v>
      </c>
      <c r="O145" s="237"/>
      <c r="P145" s="237"/>
      <c r="Q145" s="237"/>
      <c r="R145" s="127"/>
      <c r="T145" s="128" t="s">
        <v>5</v>
      </c>
      <c r="U145" s="37" t="s">
        <v>37</v>
      </c>
      <c r="V145" s="129">
        <v>0</v>
      </c>
      <c r="W145" s="129">
        <f>V145*K145</f>
        <v>0</v>
      </c>
      <c r="X145" s="129">
        <v>0</v>
      </c>
      <c r="Y145" s="129">
        <f>X145*K145</f>
        <v>0</v>
      </c>
      <c r="Z145" s="129">
        <v>0</v>
      </c>
      <c r="AA145" s="130">
        <f>Z145*K145</f>
        <v>0</v>
      </c>
      <c r="AR145" s="18" t="s">
        <v>167</v>
      </c>
      <c r="AT145" s="18" t="s">
        <v>120</v>
      </c>
      <c r="AU145" s="18" t="s">
        <v>123</v>
      </c>
      <c r="AY145" s="18" t="s">
        <v>119</v>
      </c>
      <c r="BE145" s="131">
        <f>IF(U145="základná",N145,0)</f>
        <v>0</v>
      </c>
      <c r="BF145" s="131">
        <f>IF(U145="znížená",N145,0)</f>
        <v>0</v>
      </c>
      <c r="BG145" s="131">
        <f>IF(U145="zákl. prenesená",N145,0)</f>
        <v>0</v>
      </c>
      <c r="BH145" s="131">
        <f>IF(U145="zníž. prenesená",N145,0)</f>
        <v>0</v>
      </c>
      <c r="BI145" s="131">
        <f>IF(U145="nulová",N145,0)</f>
        <v>0</v>
      </c>
      <c r="BJ145" s="18" t="s">
        <v>123</v>
      </c>
      <c r="BK145" s="131">
        <f>ROUND(L145*K145,2)</f>
        <v>0</v>
      </c>
      <c r="BL145" s="18" t="s">
        <v>167</v>
      </c>
      <c r="BM145" s="18" t="s">
        <v>171</v>
      </c>
    </row>
    <row r="146" spans="2:65" s="9" customFormat="1" ht="29.85" customHeight="1">
      <c r="B146" s="116"/>
      <c r="C146" s="156"/>
      <c r="D146" s="157" t="s">
        <v>104</v>
      </c>
      <c r="E146" s="157"/>
      <c r="F146" s="157"/>
      <c r="G146" s="157"/>
      <c r="H146" s="157"/>
      <c r="I146" s="157"/>
      <c r="J146" s="157"/>
      <c r="K146" s="157"/>
      <c r="L146" s="157"/>
      <c r="M146" s="157"/>
      <c r="N146" s="232">
        <f>BK146</f>
        <v>0</v>
      </c>
      <c r="O146" s="233"/>
      <c r="P146" s="233"/>
      <c r="Q146" s="233"/>
      <c r="R146" s="118"/>
      <c r="T146" s="119"/>
      <c r="W146" s="120">
        <f>SUM(W147:W147)</f>
        <v>0</v>
      </c>
      <c r="Y146" s="120">
        <f>SUM(Y147:Y147)</f>
        <v>0</v>
      </c>
      <c r="AA146" s="121">
        <f>SUM(AA147:AA147)</f>
        <v>0</v>
      </c>
      <c r="AR146" s="122" t="s">
        <v>130</v>
      </c>
      <c r="AT146" s="123" t="s">
        <v>69</v>
      </c>
      <c r="AU146" s="123" t="s">
        <v>76</v>
      </c>
      <c r="AY146" s="122" t="s">
        <v>119</v>
      </c>
      <c r="BK146" s="124">
        <f>SUM(BK147:BK147)</f>
        <v>0</v>
      </c>
    </row>
    <row r="147" spans="2:65" s="146" customFormat="1" ht="25.5" customHeight="1">
      <c r="B147" s="126"/>
      <c r="C147" s="152">
        <v>20</v>
      </c>
      <c r="D147" s="152" t="s">
        <v>120</v>
      </c>
      <c r="E147" s="153" t="s">
        <v>172</v>
      </c>
      <c r="F147" s="236" t="s">
        <v>173</v>
      </c>
      <c r="G147" s="236"/>
      <c r="H147" s="236"/>
      <c r="I147" s="236"/>
      <c r="J147" s="154" t="s">
        <v>166</v>
      </c>
      <c r="K147" s="155">
        <v>1</v>
      </c>
      <c r="L147" s="237"/>
      <c r="M147" s="237"/>
      <c r="N147" s="237">
        <f>ROUND(L147*K147,2)</f>
        <v>0</v>
      </c>
      <c r="O147" s="237"/>
      <c r="P147" s="237"/>
      <c r="Q147" s="237"/>
      <c r="R147" s="127"/>
      <c r="T147" s="128" t="s">
        <v>5</v>
      </c>
      <c r="U147" s="37" t="s">
        <v>37</v>
      </c>
      <c r="V147" s="129">
        <v>0</v>
      </c>
      <c r="W147" s="129">
        <f>V147*K147</f>
        <v>0</v>
      </c>
      <c r="X147" s="129">
        <v>0</v>
      </c>
      <c r="Y147" s="129">
        <f>X147*K147</f>
        <v>0</v>
      </c>
      <c r="Z147" s="129">
        <v>0</v>
      </c>
      <c r="AA147" s="130">
        <f>Z147*K147</f>
        <v>0</v>
      </c>
      <c r="AR147" s="18" t="s">
        <v>167</v>
      </c>
      <c r="AT147" s="18" t="s">
        <v>120</v>
      </c>
      <c r="AU147" s="18" t="s">
        <v>123</v>
      </c>
      <c r="AY147" s="18" t="s">
        <v>119</v>
      </c>
      <c r="BE147" s="131">
        <f>IF(U147="základná",N147,0)</f>
        <v>0</v>
      </c>
      <c r="BF147" s="131">
        <f>IF(U147="znížená",N147,0)</f>
        <v>0</v>
      </c>
      <c r="BG147" s="131">
        <f>IF(U147="zákl. prenesená",N147,0)</f>
        <v>0</v>
      </c>
      <c r="BH147" s="131">
        <f>IF(U147="zníž. prenesená",N147,0)</f>
        <v>0</v>
      </c>
      <c r="BI147" s="131">
        <f>IF(U147="nulová",N147,0)</f>
        <v>0</v>
      </c>
      <c r="BJ147" s="18" t="s">
        <v>123</v>
      </c>
      <c r="BK147" s="131">
        <f>ROUND(L147*K147,2)</f>
        <v>0</v>
      </c>
      <c r="BL147" s="18" t="s">
        <v>167</v>
      </c>
      <c r="BM147" s="18" t="s">
        <v>174</v>
      </c>
    </row>
    <row r="148" spans="2:65" s="146" customFormat="1" ht="6.95" customHeight="1">
      <c r="B148" s="52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4"/>
    </row>
  </sheetData>
  <mergeCells count="129">
    <mergeCell ref="O9:P9"/>
    <mergeCell ref="O11:P11"/>
    <mergeCell ref="O12:P12"/>
    <mergeCell ref="O14:P14"/>
    <mergeCell ref="O15:P15"/>
    <mergeCell ref="O17:P17"/>
    <mergeCell ref="H1:K1"/>
    <mergeCell ref="C2:Q2"/>
    <mergeCell ref="S2:AC2"/>
    <mergeCell ref="C4:Q4"/>
    <mergeCell ref="F6:P6"/>
    <mergeCell ref="F7:P7"/>
    <mergeCell ref="M30:P30"/>
    <mergeCell ref="H32:J32"/>
    <mergeCell ref="M32:P32"/>
    <mergeCell ref="H33:J33"/>
    <mergeCell ref="M33:P33"/>
    <mergeCell ref="H34:J34"/>
    <mergeCell ref="M34:P34"/>
    <mergeCell ref="O18:P18"/>
    <mergeCell ref="O20:P20"/>
    <mergeCell ref="O21:P21"/>
    <mergeCell ref="E24:L24"/>
    <mergeCell ref="M27:P27"/>
    <mergeCell ref="M28:P28"/>
    <mergeCell ref="F78:P78"/>
    <mergeCell ref="F79:P79"/>
    <mergeCell ref="M81:P81"/>
    <mergeCell ref="M83:Q83"/>
    <mergeCell ref="M84:Q84"/>
    <mergeCell ref="C86:G86"/>
    <mergeCell ref="N86:Q86"/>
    <mergeCell ref="H35:J35"/>
    <mergeCell ref="M35:P35"/>
    <mergeCell ref="H36:J36"/>
    <mergeCell ref="M36:P36"/>
    <mergeCell ref="L38:P38"/>
    <mergeCell ref="C76:Q76"/>
    <mergeCell ref="N94:Q94"/>
    <mergeCell ref="N95:Q95"/>
    <mergeCell ref="N96:Q96"/>
    <mergeCell ref="N97:Q97"/>
    <mergeCell ref="N99:Q99"/>
    <mergeCell ref="L101:Q101"/>
    <mergeCell ref="N88:Q88"/>
    <mergeCell ref="N89:Q89"/>
    <mergeCell ref="N90:Q90"/>
    <mergeCell ref="N91:Q91"/>
    <mergeCell ref="N92:Q92"/>
    <mergeCell ref="N93:Q93"/>
    <mergeCell ref="F117:I117"/>
    <mergeCell ref="L117:M117"/>
    <mergeCell ref="N117:Q117"/>
    <mergeCell ref="N118:Q118"/>
    <mergeCell ref="N119:Q119"/>
    <mergeCell ref="N120:Q120"/>
    <mergeCell ref="C107:Q107"/>
    <mergeCell ref="F109:P109"/>
    <mergeCell ref="F110:P110"/>
    <mergeCell ref="M112:P112"/>
    <mergeCell ref="M114:Q114"/>
    <mergeCell ref="M115:Q115"/>
    <mergeCell ref="F123:I123"/>
    <mergeCell ref="L123:M123"/>
    <mergeCell ref="N123:Q123"/>
    <mergeCell ref="F124:I124"/>
    <mergeCell ref="L124:M124"/>
    <mergeCell ref="N124:Q124"/>
    <mergeCell ref="F121:I121"/>
    <mergeCell ref="L121:M121"/>
    <mergeCell ref="N121:Q121"/>
    <mergeCell ref="F122:I122"/>
    <mergeCell ref="L122:M122"/>
    <mergeCell ref="N122:Q122"/>
    <mergeCell ref="F127:I127"/>
    <mergeCell ref="L127:M127"/>
    <mergeCell ref="N127:Q127"/>
    <mergeCell ref="F128:I128"/>
    <mergeCell ref="L128:M128"/>
    <mergeCell ref="N128:Q128"/>
    <mergeCell ref="F125:I125"/>
    <mergeCell ref="L125:M125"/>
    <mergeCell ref="N125:Q125"/>
    <mergeCell ref="F126:I126"/>
    <mergeCell ref="L126:M126"/>
    <mergeCell ref="N126:Q126"/>
    <mergeCell ref="F133:I133"/>
    <mergeCell ref="L133:M133"/>
    <mergeCell ref="N133:Q133"/>
    <mergeCell ref="N134:Q134"/>
    <mergeCell ref="F135:I135"/>
    <mergeCell ref="L135:M135"/>
    <mergeCell ref="N135:Q135"/>
    <mergeCell ref="N129:Q129"/>
    <mergeCell ref="F130:I130"/>
    <mergeCell ref="L130:M130"/>
    <mergeCell ref="N130:Q130"/>
    <mergeCell ref="N131:Q131"/>
    <mergeCell ref="F132:I132"/>
    <mergeCell ref="L132:M132"/>
    <mergeCell ref="N132:Q132"/>
    <mergeCell ref="F138:I138"/>
    <mergeCell ref="L138:M138"/>
    <mergeCell ref="N138:Q138"/>
    <mergeCell ref="F139:I139"/>
    <mergeCell ref="L139:M139"/>
    <mergeCell ref="N139:Q139"/>
    <mergeCell ref="F136:I136"/>
    <mergeCell ref="L136:M136"/>
    <mergeCell ref="N136:Q136"/>
    <mergeCell ref="F137:I137"/>
    <mergeCell ref="L137:M137"/>
    <mergeCell ref="N137:Q137"/>
    <mergeCell ref="N144:Q144"/>
    <mergeCell ref="F145:I145"/>
    <mergeCell ref="L145:M145"/>
    <mergeCell ref="N145:Q145"/>
    <mergeCell ref="N146:Q146"/>
    <mergeCell ref="F147:I147"/>
    <mergeCell ref="L147:M147"/>
    <mergeCell ref="N147:Q147"/>
    <mergeCell ref="F140:I140"/>
    <mergeCell ref="L140:M140"/>
    <mergeCell ref="N140:Q140"/>
    <mergeCell ref="N141:Q141"/>
    <mergeCell ref="N142:Q142"/>
    <mergeCell ref="F143:I143"/>
    <mergeCell ref="L143:M143"/>
    <mergeCell ref="N143:Q143"/>
  </mergeCells>
  <hyperlinks>
    <hyperlink ref="F1:G1" location="C2" display="1) Krycí list rozpočtu" xr:uid="{A3F66A50-6D44-4E58-A6A0-7045F6353910}"/>
    <hyperlink ref="H1:K1" location="C86" display="2) Rekapitulácia rozpočtu" xr:uid="{F7EB8CBE-F376-4C26-BDC5-73979151A276}"/>
    <hyperlink ref="L1" location="C117" display="3) Rozpočet" xr:uid="{49C58680-83AC-4ECE-89CE-3108266A1F54}"/>
    <hyperlink ref="S1:T1" location="'Rekapitulácia stavby'!C2" display="Rekapitulácia stavby" xr:uid="{339AA6A7-7D8C-4C11-913A-1F0AB6FABE0B}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4340A-0889-489F-8C58-0DBE15047DCD}">
  <sheetPr>
    <pageSetUpPr fitToPage="1"/>
  </sheetPr>
  <dimension ref="A1:BN148"/>
  <sheetViews>
    <sheetView showGridLines="0" zoomScaleNormal="100" workbookViewId="0">
      <pane ySplit="1" topLeftCell="A2" activePane="bottomLeft" state="frozen"/>
      <selection pane="bottomLeft" activeCell="AD143" sqref="AD143"/>
    </sheetView>
  </sheetViews>
  <sheetFormatPr defaultRowHeight="13.5"/>
  <cols>
    <col min="1" max="1" width="8.33203125" style="138" customWidth="1"/>
    <col min="2" max="2" width="1.6640625" style="138" customWidth="1"/>
    <col min="3" max="3" width="4.1640625" style="138" customWidth="1"/>
    <col min="4" max="4" width="4.33203125" style="138" customWidth="1"/>
    <col min="5" max="5" width="17.1640625" style="138" customWidth="1"/>
    <col min="6" max="7" width="11.1640625" style="138" customWidth="1"/>
    <col min="8" max="8" width="12.5" style="138" customWidth="1"/>
    <col min="9" max="9" width="7" style="138" customWidth="1"/>
    <col min="10" max="10" width="5.1640625" style="138" customWidth="1"/>
    <col min="11" max="11" width="11.5" style="138" customWidth="1"/>
    <col min="12" max="12" width="12" style="138" customWidth="1"/>
    <col min="13" max="14" width="6" style="138" customWidth="1"/>
    <col min="15" max="15" width="2" style="138" customWidth="1"/>
    <col min="16" max="16" width="12.5" style="138" customWidth="1"/>
    <col min="17" max="17" width="4.1640625" style="138" customWidth="1"/>
    <col min="18" max="18" width="1.6640625" style="138" customWidth="1"/>
    <col min="19" max="19" width="8.1640625" style="138" customWidth="1"/>
    <col min="20" max="20" width="29.6640625" style="138" hidden="1" customWidth="1"/>
    <col min="21" max="21" width="16.33203125" style="138" hidden="1" customWidth="1"/>
    <col min="22" max="22" width="12.33203125" style="138" hidden="1" customWidth="1"/>
    <col min="23" max="23" width="16.33203125" style="138" hidden="1" customWidth="1"/>
    <col min="24" max="24" width="12.1640625" style="138" hidden="1" customWidth="1"/>
    <col min="25" max="25" width="15" style="138" hidden="1" customWidth="1"/>
    <col min="26" max="26" width="11" style="138" hidden="1" customWidth="1"/>
    <col min="27" max="27" width="15" style="138" hidden="1" customWidth="1"/>
    <col min="28" max="28" width="16.33203125" style="138" hidden="1" customWidth="1"/>
    <col min="29" max="29" width="11" style="138" customWidth="1"/>
    <col min="30" max="30" width="15" style="138" customWidth="1"/>
    <col min="31" max="31" width="16.33203125" style="138" customWidth="1"/>
    <col min="32" max="16384" width="9.33203125" style="138"/>
  </cols>
  <sheetData>
    <row r="1" spans="1:66" ht="21.75" customHeight="1">
      <c r="A1" s="15"/>
      <c r="B1" s="12"/>
      <c r="C1" s="12"/>
      <c r="D1" s="13" t="s">
        <v>1</v>
      </c>
      <c r="E1" s="12"/>
      <c r="F1" s="14" t="s">
        <v>85</v>
      </c>
      <c r="G1" s="14"/>
      <c r="H1" s="225" t="s">
        <v>86</v>
      </c>
      <c r="I1" s="225"/>
      <c r="J1" s="225"/>
      <c r="K1" s="225"/>
      <c r="L1" s="14" t="s">
        <v>87</v>
      </c>
      <c r="M1" s="12"/>
      <c r="N1" s="12"/>
      <c r="O1" s="13" t="s">
        <v>88</v>
      </c>
      <c r="P1" s="12"/>
      <c r="Q1" s="12"/>
      <c r="R1" s="12"/>
      <c r="S1" s="14" t="s">
        <v>89</v>
      </c>
      <c r="T1" s="14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</row>
    <row r="2" spans="1:66" ht="36.950000000000003" customHeight="1">
      <c r="C2" s="219" t="s">
        <v>7</v>
      </c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S2" s="187" t="s">
        <v>8</v>
      </c>
      <c r="T2" s="188"/>
      <c r="U2" s="188"/>
      <c r="V2" s="188"/>
      <c r="W2" s="188"/>
      <c r="X2" s="188"/>
      <c r="Y2" s="188"/>
      <c r="Z2" s="188"/>
      <c r="AA2" s="188"/>
      <c r="AB2" s="188"/>
      <c r="AC2" s="188"/>
      <c r="AT2" s="18" t="s">
        <v>77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70</v>
      </c>
    </row>
    <row r="4" spans="1:66" ht="36.950000000000003" customHeight="1">
      <c r="B4" s="22"/>
      <c r="C4" s="212" t="s">
        <v>223</v>
      </c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3"/>
      <c r="T4" s="143" t="s">
        <v>12</v>
      </c>
      <c r="AT4" s="18" t="s">
        <v>6</v>
      </c>
    </row>
    <row r="5" spans="1:66" ht="6.95" customHeight="1">
      <c r="B5" s="22"/>
      <c r="R5" s="23"/>
    </row>
    <row r="6" spans="1:66" ht="25.35" customHeight="1">
      <c r="B6" s="22"/>
      <c r="D6" s="147" t="s">
        <v>16</v>
      </c>
      <c r="F6" s="245" t="str">
        <f>'Rekapitulácia stavby'!K6</f>
        <v>Rekonštrukcia jestvujúcich priechodov a retardérov v meste Trebišov</v>
      </c>
      <c r="G6" s="246"/>
      <c r="H6" s="246"/>
      <c r="I6" s="246"/>
      <c r="J6" s="246"/>
      <c r="K6" s="246"/>
      <c r="L6" s="246"/>
      <c r="M6" s="246"/>
      <c r="N6" s="246"/>
      <c r="O6" s="246"/>
      <c r="P6" s="246"/>
      <c r="R6" s="23"/>
    </row>
    <row r="7" spans="1:66" s="146" customFormat="1" ht="32.85" customHeight="1">
      <c r="B7" s="30"/>
      <c r="D7" s="26" t="s">
        <v>90</v>
      </c>
      <c r="F7" s="222" t="s">
        <v>198</v>
      </c>
      <c r="G7" s="244"/>
      <c r="H7" s="244"/>
      <c r="I7" s="244"/>
      <c r="J7" s="244"/>
      <c r="K7" s="244"/>
      <c r="L7" s="244"/>
      <c r="M7" s="244"/>
      <c r="N7" s="244"/>
      <c r="O7" s="244"/>
      <c r="P7" s="244"/>
      <c r="R7" s="31"/>
    </row>
    <row r="8" spans="1:66" s="146" customFormat="1" ht="14.45" customHeight="1">
      <c r="B8" s="30"/>
      <c r="D8" s="147" t="s">
        <v>17</v>
      </c>
      <c r="F8" s="144" t="s">
        <v>5</v>
      </c>
      <c r="M8" s="147" t="s">
        <v>18</v>
      </c>
      <c r="O8" s="144" t="s">
        <v>5</v>
      </c>
      <c r="R8" s="31"/>
    </row>
    <row r="9" spans="1:66" s="146" customFormat="1" ht="14.45" customHeight="1">
      <c r="B9" s="30"/>
      <c r="D9" s="147" t="s">
        <v>20</v>
      </c>
      <c r="F9" s="144" t="s">
        <v>182</v>
      </c>
      <c r="M9" s="147" t="s">
        <v>21</v>
      </c>
      <c r="O9" s="247">
        <f>'Rekapitulácia stavby'!AN8</f>
        <v>44092</v>
      </c>
      <c r="P9" s="247"/>
      <c r="R9" s="31"/>
    </row>
    <row r="10" spans="1:66" s="146" customFormat="1" ht="10.9" customHeight="1">
      <c r="B10" s="30"/>
      <c r="R10" s="31"/>
    </row>
    <row r="11" spans="1:66" s="146" customFormat="1" ht="14.45" customHeight="1">
      <c r="B11" s="30"/>
      <c r="D11" s="147" t="s">
        <v>22</v>
      </c>
      <c r="M11" s="147" t="s">
        <v>23</v>
      </c>
      <c r="O11" s="221" t="s">
        <v>5</v>
      </c>
      <c r="P11" s="221"/>
      <c r="R11" s="31"/>
    </row>
    <row r="12" spans="1:66" s="146" customFormat="1" ht="18" customHeight="1">
      <c r="B12" s="30"/>
      <c r="E12" s="144" t="s">
        <v>183</v>
      </c>
      <c r="M12" s="147" t="s">
        <v>24</v>
      </c>
      <c r="O12" s="221" t="s">
        <v>5</v>
      </c>
      <c r="P12" s="221"/>
      <c r="R12" s="31"/>
    </row>
    <row r="13" spans="1:66" s="146" customFormat="1" ht="6.95" customHeight="1">
      <c r="B13" s="30"/>
      <c r="R13" s="31"/>
    </row>
    <row r="14" spans="1:66" s="146" customFormat="1" ht="14.45" customHeight="1">
      <c r="B14" s="30"/>
      <c r="D14" s="147" t="s">
        <v>25</v>
      </c>
      <c r="M14" s="147" t="s">
        <v>23</v>
      </c>
      <c r="O14" s="221" t="str">
        <f>IF('Rekapitulácia stavby'!AN13="","",'Rekapitulácia stavby'!AN13)</f>
        <v/>
      </c>
      <c r="P14" s="221"/>
      <c r="R14" s="31"/>
    </row>
    <row r="15" spans="1:66" s="146" customFormat="1" ht="18" customHeight="1">
      <c r="B15" s="30"/>
      <c r="E15" s="144" t="str">
        <f>IF('Rekapitulácia stavby'!E14="","",'Rekapitulácia stavby'!E14)</f>
        <v xml:space="preserve"> </v>
      </c>
      <c r="M15" s="147" t="s">
        <v>24</v>
      </c>
      <c r="O15" s="221" t="str">
        <f>IF('Rekapitulácia stavby'!AN14="","",'Rekapitulácia stavby'!AN14)</f>
        <v/>
      </c>
      <c r="P15" s="221"/>
      <c r="R15" s="31"/>
    </row>
    <row r="16" spans="1:66" s="146" customFormat="1" ht="6.95" customHeight="1">
      <c r="B16" s="30"/>
      <c r="R16" s="31"/>
    </row>
    <row r="17" spans="2:18" s="146" customFormat="1" ht="14.45" customHeight="1">
      <c r="B17" s="30"/>
      <c r="D17" s="147" t="s">
        <v>27</v>
      </c>
      <c r="M17" s="147" t="s">
        <v>23</v>
      </c>
      <c r="O17" s="221" t="s">
        <v>5</v>
      </c>
      <c r="P17" s="221"/>
      <c r="R17" s="31"/>
    </row>
    <row r="18" spans="2:18" s="146" customFormat="1" ht="18" customHeight="1">
      <c r="B18" s="30"/>
      <c r="E18" s="144"/>
      <c r="M18" s="147" t="s">
        <v>24</v>
      </c>
      <c r="O18" s="221" t="s">
        <v>5</v>
      </c>
      <c r="P18" s="221"/>
      <c r="R18" s="31"/>
    </row>
    <row r="19" spans="2:18" s="146" customFormat="1" ht="6.95" customHeight="1">
      <c r="B19" s="30"/>
      <c r="R19" s="31"/>
    </row>
    <row r="20" spans="2:18" s="146" customFormat="1" ht="14.45" customHeight="1">
      <c r="B20" s="30"/>
      <c r="D20" s="147" t="s">
        <v>29</v>
      </c>
      <c r="M20" s="147" t="s">
        <v>23</v>
      </c>
      <c r="O20" s="221" t="s">
        <v>5</v>
      </c>
      <c r="P20" s="221"/>
      <c r="R20" s="31"/>
    </row>
    <row r="21" spans="2:18" s="146" customFormat="1" ht="18" customHeight="1">
      <c r="B21" s="30"/>
      <c r="E21" s="144" t="s">
        <v>184</v>
      </c>
      <c r="M21" s="147" t="s">
        <v>24</v>
      </c>
      <c r="O21" s="221" t="s">
        <v>5</v>
      </c>
      <c r="P21" s="221"/>
      <c r="R21" s="31"/>
    </row>
    <row r="22" spans="2:18" s="146" customFormat="1" ht="6.95" customHeight="1">
      <c r="B22" s="30"/>
      <c r="R22" s="31"/>
    </row>
    <row r="23" spans="2:18" s="146" customFormat="1" ht="14.45" customHeight="1">
      <c r="B23" s="30"/>
      <c r="D23" s="147" t="s">
        <v>30</v>
      </c>
      <c r="R23" s="31"/>
    </row>
    <row r="24" spans="2:18" s="146" customFormat="1" ht="16.5" customHeight="1">
      <c r="B24" s="30"/>
      <c r="E24" s="223" t="s">
        <v>5</v>
      </c>
      <c r="F24" s="223"/>
      <c r="G24" s="223"/>
      <c r="H24" s="223"/>
      <c r="I24" s="223"/>
      <c r="J24" s="223"/>
      <c r="K24" s="223"/>
      <c r="L24" s="223"/>
      <c r="R24" s="31"/>
    </row>
    <row r="25" spans="2:18" s="146" customFormat="1" ht="6.95" customHeight="1">
      <c r="B25" s="30"/>
      <c r="R25" s="31"/>
    </row>
    <row r="26" spans="2:18" s="146" customFormat="1" ht="6.95" customHeight="1">
      <c r="B26" s="30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R26" s="31"/>
    </row>
    <row r="27" spans="2:18" s="146" customFormat="1" ht="14.45" customHeight="1">
      <c r="B27" s="30"/>
      <c r="D27" s="94" t="s">
        <v>91</v>
      </c>
      <c r="M27" s="198">
        <f>N88</f>
        <v>0</v>
      </c>
      <c r="N27" s="198"/>
      <c r="O27" s="198"/>
      <c r="P27" s="198"/>
      <c r="R27" s="31"/>
    </row>
    <row r="28" spans="2:18" s="146" customFormat="1" ht="14.45" customHeight="1">
      <c r="B28" s="30"/>
      <c r="D28" s="29" t="s">
        <v>92</v>
      </c>
      <c r="M28" s="198">
        <f>N99</f>
        <v>0</v>
      </c>
      <c r="N28" s="198"/>
      <c r="O28" s="198"/>
      <c r="P28" s="198"/>
      <c r="R28" s="31"/>
    </row>
    <row r="29" spans="2:18" s="146" customFormat="1" ht="6.95" customHeight="1">
      <c r="B29" s="30"/>
      <c r="R29" s="31"/>
    </row>
    <row r="30" spans="2:18" s="146" customFormat="1" ht="25.35" customHeight="1">
      <c r="B30" s="30"/>
      <c r="D30" s="95" t="s">
        <v>33</v>
      </c>
      <c r="M30" s="258">
        <f>ROUND(M27+M28,2)</f>
        <v>0</v>
      </c>
      <c r="N30" s="244"/>
      <c r="O30" s="244"/>
      <c r="P30" s="244"/>
      <c r="R30" s="31"/>
    </row>
    <row r="31" spans="2:18" s="146" customFormat="1" ht="6.95" customHeight="1">
      <c r="B31" s="30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R31" s="31"/>
    </row>
    <row r="32" spans="2:18" s="146" customFormat="1" ht="14.45" customHeight="1">
      <c r="B32" s="30"/>
      <c r="D32" s="141" t="s">
        <v>34</v>
      </c>
      <c r="E32" s="141" t="s">
        <v>35</v>
      </c>
      <c r="F32" s="142">
        <v>0.2</v>
      </c>
      <c r="G32" s="96" t="s">
        <v>36</v>
      </c>
      <c r="H32" s="255">
        <f>ROUND((SUM(BE99:BE100)+SUM(BE118:BE147)), 2)</f>
        <v>0</v>
      </c>
      <c r="I32" s="244"/>
      <c r="J32" s="244"/>
      <c r="M32" s="255">
        <f>ROUND(ROUND((SUM(BE99:BE100)+SUM(BE118:BE147)), 2)*F32, 2)</f>
        <v>0</v>
      </c>
      <c r="N32" s="244"/>
      <c r="O32" s="244"/>
      <c r="P32" s="244"/>
      <c r="R32" s="31"/>
    </row>
    <row r="33" spans="2:18" s="146" customFormat="1" ht="14.45" customHeight="1">
      <c r="B33" s="30"/>
      <c r="E33" s="141" t="s">
        <v>37</v>
      </c>
      <c r="F33" s="142">
        <v>0.2</v>
      </c>
      <c r="G33" s="96" t="s">
        <v>36</v>
      </c>
      <c r="H33" s="255">
        <f>M30</f>
        <v>0</v>
      </c>
      <c r="I33" s="244"/>
      <c r="J33" s="244"/>
      <c r="M33" s="255">
        <f>0.2*M30</f>
        <v>0</v>
      </c>
      <c r="N33" s="244"/>
      <c r="O33" s="244"/>
      <c r="P33" s="244"/>
      <c r="R33" s="31"/>
    </row>
    <row r="34" spans="2:18" s="146" customFormat="1" ht="14.45" hidden="1" customHeight="1">
      <c r="B34" s="30"/>
      <c r="E34" s="141" t="s">
        <v>38</v>
      </c>
      <c r="F34" s="142">
        <v>0.2</v>
      </c>
      <c r="G34" s="96" t="s">
        <v>36</v>
      </c>
      <c r="H34" s="255">
        <f>ROUND((SUM(BG99:BG100)+SUM(BG118:BG147)), 2)</f>
        <v>0</v>
      </c>
      <c r="I34" s="244"/>
      <c r="J34" s="244"/>
      <c r="M34" s="255">
        <v>0</v>
      </c>
      <c r="N34" s="244"/>
      <c r="O34" s="244"/>
      <c r="P34" s="244"/>
      <c r="R34" s="31"/>
    </row>
    <row r="35" spans="2:18" s="146" customFormat="1" ht="14.45" hidden="1" customHeight="1">
      <c r="B35" s="30"/>
      <c r="E35" s="141" t="s">
        <v>39</v>
      </c>
      <c r="F35" s="142">
        <v>0.2</v>
      </c>
      <c r="G35" s="96" t="s">
        <v>36</v>
      </c>
      <c r="H35" s="255">
        <f>ROUND((SUM(BH99:BH100)+SUM(BH118:BH147)), 2)</f>
        <v>0</v>
      </c>
      <c r="I35" s="244"/>
      <c r="J35" s="244"/>
      <c r="M35" s="255">
        <v>0</v>
      </c>
      <c r="N35" s="244"/>
      <c r="O35" s="244"/>
      <c r="P35" s="244"/>
      <c r="R35" s="31"/>
    </row>
    <row r="36" spans="2:18" s="146" customFormat="1" ht="14.45" hidden="1" customHeight="1">
      <c r="B36" s="30"/>
      <c r="E36" s="141" t="s">
        <v>40</v>
      </c>
      <c r="F36" s="142">
        <v>0</v>
      </c>
      <c r="G36" s="96" t="s">
        <v>36</v>
      </c>
      <c r="H36" s="255">
        <f>ROUND((SUM(BI99:BI100)+SUM(BI118:BI147)), 2)</f>
        <v>0</v>
      </c>
      <c r="I36" s="244"/>
      <c r="J36" s="244"/>
      <c r="M36" s="255">
        <v>0</v>
      </c>
      <c r="N36" s="244"/>
      <c r="O36" s="244"/>
      <c r="P36" s="244"/>
      <c r="R36" s="31"/>
    </row>
    <row r="37" spans="2:18" s="146" customFormat="1" ht="6.95" customHeight="1">
      <c r="B37" s="30"/>
      <c r="R37" s="31"/>
    </row>
    <row r="38" spans="2:18" s="146" customFormat="1" ht="25.35" customHeight="1">
      <c r="B38" s="30"/>
      <c r="C38" s="151"/>
      <c r="D38" s="97" t="s">
        <v>41</v>
      </c>
      <c r="E38" s="65"/>
      <c r="F38" s="65"/>
      <c r="G38" s="98" t="s">
        <v>42</v>
      </c>
      <c r="H38" s="99" t="s">
        <v>43</v>
      </c>
      <c r="I38" s="65"/>
      <c r="J38" s="65"/>
      <c r="K38" s="65"/>
      <c r="L38" s="256">
        <f>SUM(M30:M36)</f>
        <v>0</v>
      </c>
      <c r="M38" s="256"/>
      <c r="N38" s="256"/>
      <c r="O38" s="256"/>
      <c r="P38" s="257"/>
      <c r="Q38" s="151"/>
      <c r="R38" s="31"/>
    </row>
    <row r="39" spans="2:18" s="146" customFormat="1" ht="14.45" customHeight="1">
      <c r="B39" s="30"/>
      <c r="R39" s="31"/>
    </row>
    <row r="40" spans="2:18" s="146" customFormat="1" ht="14.45" customHeight="1">
      <c r="B40" s="30"/>
      <c r="R40" s="31"/>
    </row>
    <row r="41" spans="2:18">
      <c r="B41" s="22"/>
      <c r="R41" s="23"/>
    </row>
    <row r="42" spans="2:18">
      <c r="B42" s="22"/>
      <c r="R42" s="23"/>
    </row>
    <row r="43" spans="2:18">
      <c r="B43" s="22"/>
      <c r="R43" s="23"/>
    </row>
    <row r="44" spans="2:18">
      <c r="B44" s="22"/>
      <c r="R44" s="23"/>
    </row>
    <row r="45" spans="2:18">
      <c r="B45" s="22"/>
      <c r="R45" s="23"/>
    </row>
    <row r="46" spans="2:18">
      <c r="B46" s="22"/>
      <c r="R46" s="23"/>
    </row>
    <row r="47" spans="2:18">
      <c r="B47" s="22"/>
      <c r="R47" s="23"/>
    </row>
    <row r="48" spans="2:18">
      <c r="B48" s="22"/>
      <c r="R48" s="23"/>
    </row>
    <row r="49" spans="2:18">
      <c r="B49" s="22"/>
      <c r="R49" s="23"/>
    </row>
    <row r="50" spans="2:18" s="146" customFormat="1" ht="15">
      <c r="B50" s="30"/>
      <c r="D50" s="43" t="s">
        <v>44</v>
      </c>
      <c r="E50" s="44"/>
      <c r="F50" s="44"/>
      <c r="G50" s="44"/>
      <c r="H50" s="45"/>
      <c r="J50" s="43" t="s">
        <v>45</v>
      </c>
      <c r="K50" s="44"/>
      <c r="L50" s="44"/>
      <c r="M50" s="44"/>
      <c r="N50" s="44"/>
      <c r="O50" s="44"/>
      <c r="P50" s="45"/>
      <c r="R50" s="31"/>
    </row>
    <row r="51" spans="2:18">
      <c r="B51" s="22"/>
      <c r="D51" s="46"/>
      <c r="H51" s="47"/>
      <c r="J51" s="46"/>
      <c r="P51" s="47"/>
      <c r="R51" s="23"/>
    </row>
    <row r="52" spans="2:18">
      <c r="B52" s="22"/>
      <c r="D52" s="46"/>
      <c r="H52" s="47"/>
      <c r="J52" s="46"/>
      <c r="P52" s="47"/>
      <c r="R52" s="23"/>
    </row>
    <row r="53" spans="2:18">
      <c r="B53" s="22"/>
      <c r="D53" s="46"/>
      <c r="H53" s="47"/>
      <c r="J53" s="46"/>
      <c r="P53" s="47"/>
      <c r="R53" s="23"/>
    </row>
    <row r="54" spans="2:18">
      <c r="B54" s="22"/>
      <c r="D54" s="46"/>
      <c r="H54" s="47"/>
      <c r="J54" s="46"/>
      <c r="P54" s="47"/>
      <c r="R54" s="23"/>
    </row>
    <row r="55" spans="2:18">
      <c r="B55" s="22"/>
      <c r="D55" s="46"/>
      <c r="H55" s="47"/>
      <c r="J55" s="46"/>
      <c r="P55" s="47"/>
      <c r="R55" s="23"/>
    </row>
    <row r="56" spans="2:18">
      <c r="B56" s="22"/>
      <c r="D56" s="46"/>
      <c r="H56" s="47"/>
      <c r="J56" s="46"/>
      <c r="P56" s="47"/>
      <c r="R56" s="23"/>
    </row>
    <row r="57" spans="2:18">
      <c r="B57" s="22"/>
      <c r="D57" s="46"/>
      <c r="H57" s="47"/>
      <c r="J57" s="46"/>
      <c r="P57" s="47"/>
      <c r="R57" s="23"/>
    </row>
    <row r="58" spans="2:18">
      <c r="B58" s="22"/>
      <c r="D58" s="46"/>
      <c r="H58" s="47"/>
      <c r="J58" s="46"/>
      <c r="P58" s="47"/>
      <c r="R58" s="23"/>
    </row>
    <row r="59" spans="2:18" s="146" customFormat="1" ht="15">
      <c r="B59" s="30"/>
      <c r="D59" s="48" t="s">
        <v>46</v>
      </c>
      <c r="E59" s="49"/>
      <c r="F59" s="49"/>
      <c r="G59" s="50" t="s">
        <v>47</v>
      </c>
      <c r="H59" s="51"/>
      <c r="J59" s="48" t="s">
        <v>46</v>
      </c>
      <c r="K59" s="49"/>
      <c r="L59" s="49"/>
      <c r="M59" s="49"/>
      <c r="N59" s="50" t="s">
        <v>47</v>
      </c>
      <c r="O59" s="49"/>
      <c r="P59" s="51"/>
      <c r="R59" s="31"/>
    </row>
    <row r="60" spans="2:18">
      <c r="B60" s="22"/>
      <c r="R60" s="23"/>
    </row>
    <row r="61" spans="2:18" s="146" customFormat="1" ht="15">
      <c r="B61" s="30"/>
      <c r="D61" s="43" t="s">
        <v>48</v>
      </c>
      <c r="E61" s="44"/>
      <c r="F61" s="44"/>
      <c r="G61" s="44"/>
      <c r="H61" s="45"/>
      <c r="J61" s="43" t="s">
        <v>49</v>
      </c>
      <c r="K61" s="44"/>
      <c r="L61" s="44"/>
      <c r="M61" s="44"/>
      <c r="N61" s="44"/>
      <c r="O61" s="44"/>
      <c r="P61" s="45"/>
      <c r="R61" s="31"/>
    </row>
    <row r="62" spans="2:18">
      <c r="B62" s="22"/>
      <c r="D62" s="46"/>
      <c r="H62" s="47"/>
      <c r="J62" s="46"/>
      <c r="P62" s="47"/>
      <c r="R62" s="23"/>
    </row>
    <row r="63" spans="2:18">
      <c r="B63" s="22"/>
      <c r="D63" s="46"/>
      <c r="H63" s="47"/>
      <c r="J63" s="46"/>
      <c r="P63" s="47"/>
      <c r="R63" s="23"/>
    </row>
    <row r="64" spans="2:18">
      <c r="B64" s="22"/>
      <c r="D64" s="46"/>
      <c r="H64" s="47"/>
      <c r="J64" s="46"/>
      <c r="P64" s="47"/>
      <c r="R64" s="23"/>
    </row>
    <row r="65" spans="2:18">
      <c r="B65" s="22"/>
      <c r="D65" s="46"/>
      <c r="H65" s="47"/>
      <c r="J65" s="46"/>
      <c r="P65" s="47"/>
      <c r="R65" s="23"/>
    </row>
    <row r="66" spans="2:18">
      <c r="B66" s="22"/>
      <c r="D66" s="46"/>
      <c r="H66" s="47"/>
      <c r="J66" s="46"/>
      <c r="P66" s="47"/>
      <c r="R66" s="23"/>
    </row>
    <row r="67" spans="2:18">
      <c r="B67" s="22"/>
      <c r="D67" s="46"/>
      <c r="H67" s="47"/>
      <c r="J67" s="46"/>
      <c r="P67" s="47"/>
      <c r="R67" s="23"/>
    </row>
    <row r="68" spans="2:18">
      <c r="B68" s="22"/>
      <c r="D68" s="46"/>
      <c r="H68" s="47"/>
      <c r="J68" s="46"/>
      <c r="P68" s="47"/>
      <c r="R68" s="23"/>
    </row>
    <row r="69" spans="2:18">
      <c r="B69" s="22"/>
      <c r="D69" s="46"/>
      <c r="H69" s="47"/>
      <c r="J69" s="46"/>
      <c r="P69" s="47"/>
      <c r="R69" s="23"/>
    </row>
    <row r="70" spans="2:18" s="146" customFormat="1" ht="15">
      <c r="B70" s="30"/>
      <c r="D70" s="48" t="s">
        <v>46</v>
      </c>
      <c r="E70" s="49"/>
      <c r="F70" s="49"/>
      <c r="G70" s="50" t="s">
        <v>47</v>
      </c>
      <c r="H70" s="51"/>
      <c r="J70" s="48" t="s">
        <v>46</v>
      </c>
      <c r="K70" s="49"/>
      <c r="L70" s="49"/>
      <c r="M70" s="49"/>
      <c r="N70" s="50" t="s">
        <v>47</v>
      </c>
      <c r="O70" s="49"/>
      <c r="P70" s="51"/>
      <c r="R70" s="31"/>
    </row>
    <row r="71" spans="2:18" s="146" customFormat="1" ht="14.45" customHeight="1">
      <c r="B71" s="52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4"/>
    </row>
    <row r="75" spans="2:18" s="146" customFormat="1" ht="6.95" customHeight="1">
      <c r="B75" s="55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7"/>
    </row>
    <row r="76" spans="2:18" s="146" customFormat="1" ht="36.950000000000003" customHeight="1">
      <c r="B76" s="30"/>
      <c r="C76" s="212" t="s">
        <v>224</v>
      </c>
      <c r="D76" s="213"/>
      <c r="E76" s="213"/>
      <c r="F76" s="213"/>
      <c r="G76" s="213"/>
      <c r="H76" s="213"/>
      <c r="I76" s="213"/>
      <c r="J76" s="213"/>
      <c r="K76" s="213"/>
      <c r="L76" s="213"/>
      <c r="M76" s="213"/>
      <c r="N76" s="213"/>
      <c r="O76" s="213"/>
      <c r="P76" s="213"/>
      <c r="Q76" s="213"/>
      <c r="R76" s="31"/>
    </row>
    <row r="77" spans="2:18" s="146" customFormat="1" ht="6.95" customHeight="1">
      <c r="B77" s="30"/>
      <c r="R77" s="31"/>
    </row>
    <row r="78" spans="2:18" s="146" customFormat="1" ht="30" customHeight="1">
      <c r="B78" s="30"/>
      <c r="C78" s="147" t="s">
        <v>16</v>
      </c>
      <c r="F78" s="245" t="str">
        <f>F6</f>
        <v>Rekonštrukcia jestvujúcich priechodov a retardérov v meste Trebišov</v>
      </c>
      <c r="G78" s="246"/>
      <c r="H78" s="246"/>
      <c r="I78" s="246"/>
      <c r="J78" s="246"/>
      <c r="K78" s="246"/>
      <c r="L78" s="246"/>
      <c r="M78" s="246"/>
      <c r="N78" s="246"/>
      <c r="O78" s="246"/>
      <c r="P78" s="246"/>
      <c r="R78" s="31"/>
    </row>
    <row r="79" spans="2:18" s="146" customFormat="1" ht="36.950000000000003" customHeight="1">
      <c r="B79" s="30"/>
      <c r="C79" s="61" t="s">
        <v>90</v>
      </c>
      <c r="F79" s="214" t="str">
        <f>F7</f>
        <v xml:space="preserve">05 - Priechod pre chodcov </v>
      </c>
      <c r="G79" s="244"/>
      <c r="H79" s="244"/>
      <c r="I79" s="244"/>
      <c r="J79" s="244"/>
      <c r="K79" s="244"/>
      <c r="L79" s="244"/>
      <c r="M79" s="244"/>
      <c r="N79" s="244"/>
      <c r="O79" s="244"/>
      <c r="P79" s="244"/>
      <c r="R79" s="31"/>
    </row>
    <row r="80" spans="2:18" s="146" customFormat="1" ht="6.95" customHeight="1">
      <c r="B80" s="30"/>
      <c r="R80" s="31"/>
    </row>
    <row r="81" spans="2:47" s="146" customFormat="1" ht="18" customHeight="1">
      <c r="B81" s="30"/>
      <c r="C81" s="147" t="s">
        <v>20</v>
      </c>
      <c r="F81" s="144" t="str">
        <f>F9</f>
        <v>Trebišov</v>
      </c>
      <c r="K81" s="147" t="s">
        <v>21</v>
      </c>
      <c r="M81" s="247">
        <f>IF(O9="","",O9)</f>
        <v>44092</v>
      </c>
      <c r="N81" s="247"/>
      <c r="O81" s="247"/>
      <c r="P81" s="247"/>
      <c r="R81" s="31"/>
    </row>
    <row r="82" spans="2:47" s="146" customFormat="1" ht="6.95" customHeight="1">
      <c r="B82" s="30"/>
      <c r="R82" s="31"/>
    </row>
    <row r="83" spans="2:47" s="146" customFormat="1" ht="15">
      <c r="B83" s="30"/>
      <c r="C83" s="147" t="s">
        <v>22</v>
      </c>
      <c r="F83" s="144" t="str">
        <f>E12</f>
        <v>Mesto Trebišov</v>
      </c>
      <c r="K83" s="147" t="s">
        <v>27</v>
      </c>
      <c r="M83" s="221">
        <f>E18</f>
        <v>0</v>
      </c>
      <c r="N83" s="221"/>
      <c r="O83" s="221"/>
      <c r="P83" s="221"/>
      <c r="Q83" s="221"/>
      <c r="R83" s="31"/>
    </row>
    <row r="84" spans="2:47" s="146" customFormat="1" ht="14.45" customHeight="1">
      <c r="B84" s="30"/>
      <c r="C84" s="147" t="s">
        <v>25</v>
      </c>
      <c r="F84" s="144" t="str">
        <f>IF(E15="","",E15)</f>
        <v xml:space="preserve"> </v>
      </c>
      <c r="K84" s="147" t="s">
        <v>29</v>
      </c>
      <c r="M84" s="221" t="str">
        <f>E21</f>
        <v>Ing. Z. Béreš</v>
      </c>
      <c r="N84" s="221"/>
      <c r="O84" s="221"/>
      <c r="P84" s="221"/>
      <c r="Q84" s="221"/>
      <c r="R84" s="31"/>
    </row>
    <row r="85" spans="2:47" s="146" customFormat="1" ht="10.35" customHeight="1">
      <c r="B85" s="30"/>
      <c r="R85" s="31"/>
    </row>
    <row r="86" spans="2:47" s="146" customFormat="1" ht="29.25" customHeight="1">
      <c r="B86" s="30"/>
      <c r="C86" s="253" t="s">
        <v>93</v>
      </c>
      <c r="D86" s="254"/>
      <c r="E86" s="254"/>
      <c r="F86" s="254"/>
      <c r="G86" s="254"/>
      <c r="H86" s="151"/>
      <c r="I86" s="151"/>
      <c r="J86" s="151"/>
      <c r="K86" s="151"/>
      <c r="L86" s="151"/>
      <c r="M86" s="151"/>
      <c r="N86" s="253" t="s">
        <v>94</v>
      </c>
      <c r="O86" s="254"/>
      <c r="P86" s="254"/>
      <c r="Q86" s="254"/>
      <c r="R86" s="31"/>
    </row>
    <row r="87" spans="2:47" s="146" customFormat="1" ht="10.35" customHeight="1">
      <c r="B87" s="30"/>
      <c r="R87" s="31"/>
    </row>
    <row r="88" spans="2:47" s="146" customFormat="1" ht="29.25" customHeight="1">
      <c r="B88" s="30"/>
      <c r="C88" s="100" t="s">
        <v>95</v>
      </c>
      <c r="N88" s="190">
        <f>N118</f>
        <v>0</v>
      </c>
      <c r="O88" s="242"/>
      <c r="P88" s="242"/>
      <c r="Q88" s="242"/>
      <c r="R88" s="31"/>
      <c r="AU88" s="18" t="s">
        <v>96</v>
      </c>
    </row>
    <row r="89" spans="2:47" s="149" customFormat="1" ht="24.95" customHeight="1">
      <c r="B89" s="101"/>
      <c r="D89" s="102" t="s">
        <v>97</v>
      </c>
      <c r="N89" s="229">
        <f>N119</f>
        <v>0</v>
      </c>
      <c r="O89" s="250"/>
      <c r="P89" s="250"/>
      <c r="Q89" s="250"/>
      <c r="R89" s="103"/>
    </row>
    <row r="90" spans="2:47" s="150" customFormat="1" ht="19.899999999999999" customHeight="1">
      <c r="B90" s="104"/>
      <c r="D90" s="105" t="s">
        <v>98</v>
      </c>
      <c r="N90" s="251">
        <f>N120</f>
        <v>0</v>
      </c>
      <c r="O90" s="252"/>
      <c r="P90" s="252"/>
      <c r="Q90" s="252"/>
      <c r="R90" s="106"/>
    </row>
    <row r="91" spans="2:47" s="150" customFormat="1" ht="19.899999999999999" customHeight="1">
      <c r="B91" s="104"/>
      <c r="D91" s="125" t="s">
        <v>175</v>
      </c>
      <c r="N91" s="251">
        <f>N129</f>
        <v>0</v>
      </c>
      <c r="O91" s="252"/>
      <c r="P91" s="252"/>
      <c r="Q91" s="252"/>
      <c r="R91" s="106"/>
    </row>
    <row r="92" spans="2:47" s="150" customFormat="1" ht="19.899999999999999" customHeight="1">
      <c r="B92" s="104"/>
      <c r="D92" s="105" t="s">
        <v>99</v>
      </c>
      <c r="N92" s="251">
        <f>N131</f>
        <v>0</v>
      </c>
      <c r="O92" s="252"/>
      <c r="P92" s="252"/>
      <c r="Q92" s="252"/>
      <c r="R92" s="106"/>
    </row>
    <row r="93" spans="2:47" s="150" customFormat="1" ht="19.899999999999999" customHeight="1">
      <c r="B93" s="104"/>
      <c r="D93" s="105" t="s">
        <v>100</v>
      </c>
      <c r="N93" s="251">
        <f>N134</f>
        <v>0</v>
      </c>
      <c r="O93" s="252"/>
      <c r="P93" s="252"/>
      <c r="Q93" s="252"/>
      <c r="R93" s="106"/>
    </row>
    <row r="94" spans="2:47" s="149" customFormat="1" ht="24.95" customHeight="1">
      <c r="B94" s="101"/>
      <c r="D94" s="102" t="s">
        <v>101</v>
      </c>
      <c r="N94" s="229">
        <f>N141</f>
        <v>0</v>
      </c>
      <c r="O94" s="250"/>
      <c r="P94" s="250"/>
      <c r="Q94" s="250"/>
      <c r="R94" s="103"/>
    </row>
    <row r="95" spans="2:47" s="150" customFormat="1" ht="19.899999999999999" customHeight="1">
      <c r="B95" s="104"/>
      <c r="D95" s="105" t="s">
        <v>102</v>
      </c>
      <c r="N95" s="251">
        <f>N142</f>
        <v>0</v>
      </c>
      <c r="O95" s="252"/>
      <c r="P95" s="252"/>
      <c r="Q95" s="252"/>
      <c r="R95" s="106"/>
    </row>
    <row r="96" spans="2:47" s="150" customFormat="1" ht="19.899999999999999" customHeight="1">
      <c r="B96" s="104"/>
      <c r="D96" s="105" t="s">
        <v>103</v>
      </c>
      <c r="N96" s="251">
        <f>N144</f>
        <v>0</v>
      </c>
      <c r="O96" s="252"/>
      <c r="P96" s="252"/>
      <c r="Q96" s="252"/>
      <c r="R96" s="106"/>
    </row>
    <row r="97" spans="2:21" s="150" customFormat="1" ht="19.899999999999999" customHeight="1">
      <c r="B97" s="104"/>
      <c r="D97" s="105" t="s">
        <v>104</v>
      </c>
      <c r="N97" s="251">
        <f>N146</f>
        <v>0</v>
      </c>
      <c r="O97" s="252"/>
      <c r="P97" s="252"/>
      <c r="Q97" s="252"/>
      <c r="R97" s="106"/>
    </row>
    <row r="98" spans="2:21" s="146" customFormat="1" ht="21.75" customHeight="1">
      <c r="B98" s="30"/>
      <c r="R98" s="31"/>
    </row>
    <row r="99" spans="2:21" s="146" customFormat="1" ht="29.25" customHeight="1">
      <c r="B99" s="30"/>
      <c r="C99" s="100" t="s">
        <v>105</v>
      </c>
      <c r="N99" s="242">
        <v>0</v>
      </c>
      <c r="O99" s="243"/>
      <c r="P99" s="243"/>
      <c r="Q99" s="243"/>
      <c r="R99" s="31"/>
      <c r="T99" s="107"/>
      <c r="U99" s="108" t="s">
        <v>34</v>
      </c>
    </row>
    <row r="100" spans="2:21" s="146" customFormat="1" ht="18" customHeight="1">
      <c r="B100" s="30"/>
      <c r="R100" s="31"/>
    </row>
    <row r="101" spans="2:21" s="146" customFormat="1" ht="29.25" customHeight="1">
      <c r="B101" s="30"/>
      <c r="C101" s="92" t="s">
        <v>84</v>
      </c>
      <c r="D101" s="151"/>
      <c r="E101" s="151"/>
      <c r="F101" s="151"/>
      <c r="G101" s="151"/>
      <c r="H101" s="151"/>
      <c r="I101" s="151"/>
      <c r="J101" s="151"/>
      <c r="K101" s="151"/>
      <c r="L101" s="201">
        <f>ROUND(SUM(N88+N99),2)</f>
        <v>0</v>
      </c>
      <c r="M101" s="201"/>
      <c r="N101" s="201"/>
      <c r="O101" s="201"/>
      <c r="P101" s="201"/>
      <c r="Q101" s="201"/>
      <c r="R101" s="31"/>
    </row>
    <row r="102" spans="2:21" s="146" customFormat="1" ht="6.95" customHeight="1">
      <c r="B102" s="52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4"/>
    </row>
    <row r="106" spans="2:21" s="146" customFormat="1" ht="6.95" customHeight="1">
      <c r="B106" s="55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7"/>
    </row>
    <row r="107" spans="2:21" s="146" customFormat="1" ht="36.950000000000003" customHeight="1">
      <c r="B107" s="30"/>
      <c r="C107" s="212" t="s">
        <v>225</v>
      </c>
      <c r="D107" s="244"/>
      <c r="E107" s="244"/>
      <c r="F107" s="244"/>
      <c r="G107" s="244"/>
      <c r="H107" s="244"/>
      <c r="I107" s="244"/>
      <c r="J107" s="244"/>
      <c r="K107" s="244"/>
      <c r="L107" s="244"/>
      <c r="M107" s="244"/>
      <c r="N107" s="244"/>
      <c r="O107" s="244"/>
      <c r="P107" s="244"/>
      <c r="Q107" s="244"/>
      <c r="R107" s="31"/>
    </row>
    <row r="108" spans="2:21" s="146" customFormat="1" ht="6.95" customHeight="1">
      <c r="B108" s="30"/>
      <c r="R108" s="31"/>
    </row>
    <row r="109" spans="2:21" s="146" customFormat="1" ht="30" customHeight="1">
      <c r="B109" s="30"/>
      <c r="C109" s="147" t="s">
        <v>16</v>
      </c>
      <c r="F109" s="245" t="str">
        <f>F6</f>
        <v>Rekonštrukcia jestvujúcich priechodov a retardérov v meste Trebišov</v>
      </c>
      <c r="G109" s="246"/>
      <c r="H109" s="246"/>
      <c r="I109" s="246"/>
      <c r="J109" s="246"/>
      <c r="K109" s="246"/>
      <c r="L109" s="246"/>
      <c r="M109" s="246"/>
      <c r="N109" s="246"/>
      <c r="O109" s="246"/>
      <c r="P109" s="246"/>
      <c r="R109" s="31"/>
    </row>
    <row r="110" spans="2:21" s="146" customFormat="1" ht="36.950000000000003" customHeight="1">
      <c r="B110" s="30"/>
      <c r="C110" s="61" t="s">
        <v>90</v>
      </c>
      <c r="F110" s="214" t="str">
        <f>F7</f>
        <v xml:space="preserve">05 - Priechod pre chodcov </v>
      </c>
      <c r="G110" s="244"/>
      <c r="H110" s="244"/>
      <c r="I110" s="244"/>
      <c r="J110" s="244"/>
      <c r="K110" s="244"/>
      <c r="L110" s="244"/>
      <c r="M110" s="244"/>
      <c r="N110" s="244"/>
      <c r="O110" s="244"/>
      <c r="P110" s="244"/>
      <c r="R110" s="31"/>
    </row>
    <row r="111" spans="2:21" s="146" customFormat="1" ht="6.95" customHeight="1">
      <c r="B111" s="30"/>
      <c r="R111" s="31"/>
    </row>
    <row r="112" spans="2:21" s="146" customFormat="1" ht="18" customHeight="1">
      <c r="B112" s="30"/>
      <c r="C112" s="147" t="s">
        <v>20</v>
      </c>
      <c r="F112" s="144" t="str">
        <f>F9</f>
        <v>Trebišov</v>
      </c>
      <c r="K112" s="147" t="s">
        <v>21</v>
      </c>
      <c r="M112" s="247">
        <f>IF(O9="","",O9)</f>
        <v>44092</v>
      </c>
      <c r="N112" s="247"/>
      <c r="O112" s="247"/>
      <c r="P112" s="247"/>
      <c r="R112" s="31"/>
    </row>
    <row r="113" spans="2:65" s="146" customFormat="1" ht="6.95" customHeight="1">
      <c r="B113" s="30"/>
      <c r="R113" s="31"/>
    </row>
    <row r="114" spans="2:65" s="146" customFormat="1" ht="15">
      <c r="B114" s="30"/>
      <c r="C114" s="147" t="s">
        <v>22</v>
      </c>
      <c r="F114" s="144" t="str">
        <f>E12</f>
        <v>Mesto Trebišov</v>
      </c>
      <c r="K114" s="147" t="s">
        <v>27</v>
      </c>
      <c r="M114" s="221">
        <f>E18</f>
        <v>0</v>
      </c>
      <c r="N114" s="221"/>
      <c r="O114" s="221"/>
      <c r="P114" s="221"/>
      <c r="Q114" s="221"/>
      <c r="R114" s="31"/>
    </row>
    <row r="115" spans="2:65" s="146" customFormat="1" ht="14.45" customHeight="1">
      <c r="B115" s="30"/>
      <c r="C115" s="147" t="s">
        <v>25</v>
      </c>
      <c r="F115" s="144" t="str">
        <f>IF(E15="","",E15)</f>
        <v xml:space="preserve"> </v>
      </c>
      <c r="K115" s="147" t="s">
        <v>29</v>
      </c>
      <c r="M115" s="221"/>
      <c r="N115" s="221"/>
      <c r="O115" s="221"/>
      <c r="P115" s="221"/>
      <c r="Q115" s="221"/>
      <c r="R115" s="31"/>
    </row>
    <row r="116" spans="2:65" s="146" customFormat="1" ht="10.35" customHeight="1">
      <c r="B116" s="30"/>
      <c r="R116" s="31"/>
    </row>
    <row r="117" spans="2:65" s="8" customFormat="1" ht="29.25" customHeight="1">
      <c r="B117" s="109"/>
      <c r="C117" s="110" t="s">
        <v>106</v>
      </c>
      <c r="D117" s="148" t="s">
        <v>107</v>
      </c>
      <c r="E117" s="148" t="s">
        <v>52</v>
      </c>
      <c r="F117" s="248" t="s">
        <v>108</v>
      </c>
      <c r="G117" s="248"/>
      <c r="H117" s="248"/>
      <c r="I117" s="248"/>
      <c r="J117" s="148" t="s">
        <v>109</v>
      </c>
      <c r="K117" s="148" t="s">
        <v>110</v>
      </c>
      <c r="L117" s="248" t="s">
        <v>111</v>
      </c>
      <c r="M117" s="248"/>
      <c r="N117" s="248" t="s">
        <v>94</v>
      </c>
      <c r="O117" s="248"/>
      <c r="P117" s="248"/>
      <c r="Q117" s="249"/>
      <c r="R117" s="112"/>
      <c r="T117" s="66" t="s">
        <v>112</v>
      </c>
      <c r="U117" s="67" t="s">
        <v>34</v>
      </c>
      <c r="V117" s="67" t="s">
        <v>113</v>
      </c>
      <c r="W117" s="67" t="s">
        <v>114</v>
      </c>
      <c r="X117" s="67" t="s">
        <v>115</v>
      </c>
      <c r="Y117" s="67" t="s">
        <v>116</v>
      </c>
      <c r="Z117" s="67" t="s">
        <v>117</v>
      </c>
      <c r="AA117" s="68" t="s">
        <v>118</v>
      </c>
    </row>
    <row r="118" spans="2:65" s="146" customFormat="1" ht="29.25" customHeight="1">
      <c r="B118" s="30"/>
      <c r="C118" s="70" t="s">
        <v>91</v>
      </c>
      <c r="N118" s="226">
        <f>N119+N141</f>
        <v>0</v>
      </c>
      <c r="O118" s="227"/>
      <c r="P118" s="227"/>
      <c r="Q118" s="227"/>
      <c r="R118" s="31"/>
      <c r="T118" s="69"/>
      <c r="U118" s="44"/>
      <c r="V118" s="44"/>
      <c r="W118" s="113" t="e">
        <f>W119+W141</f>
        <v>#REF!</v>
      </c>
      <c r="X118" s="44"/>
      <c r="Y118" s="113" t="e">
        <f>Y119+Y141</f>
        <v>#REF!</v>
      </c>
      <c r="Z118" s="44"/>
      <c r="AA118" s="114" t="e">
        <f>AA119+AA141</f>
        <v>#REF!</v>
      </c>
      <c r="AT118" s="18" t="s">
        <v>69</v>
      </c>
      <c r="AU118" s="18" t="s">
        <v>96</v>
      </c>
      <c r="BK118" s="115" t="e">
        <f>BK119+BK141</f>
        <v>#REF!</v>
      </c>
    </row>
    <row r="119" spans="2:65" s="9" customFormat="1" ht="37.35" customHeight="1">
      <c r="B119" s="116"/>
      <c r="D119" s="117" t="s">
        <v>97</v>
      </c>
      <c r="E119" s="117"/>
      <c r="F119" s="117"/>
      <c r="G119" s="117"/>
      <c r="H119" s="117"/>
      <c r="I119" s="117"/>
      <c r="J119" s="117"/>
      <c r="K119" s="117"/>
      <c r="L119" s="117"/>
      <c r="M119" s="117"/>
      <c r="N119" s="228">
        <f>N120+N129+N131+N134</f>
        <v>0</v>
      </c>
      <c r="O119" s="229"/>
      <c r="P119" s="229"/>
      <c r="Q119" s="229"/>
      <c r="R119" s="118"/>
      <c r="T119" s="119"/>
      <c r="W119" s="120" t="e">
        <f>W120+#REF!+W131+W134</f>
        <v>#REF!</v>
      </c>
      <c r="Y119" s="120" t="e">
        <f>Y120+#REF!+Y131+Y134</f>
        <v>#REF!</v>
      </c>
      <c r="AA119" s="121" t="e">
        <f>AA120+#REF!+AA131+AA134</f>
        <v>#REF!</v>
      </c>
      <c r="AR119" s="122" t="s">
        <v>76</v>
      </c>
      <c r="AT119" s="123" t="s">
        <v>69</v>
      </c>
      <c r="AU119" s="123" t="s">
        <v>70</v>
      </c>
      <c r="AY119" s="122" t="s">
        <v>119</v>
      </c>
      <c r="BK119" s="124" t="e">
        <f>BK120+#REF!+BK131+BK134</f>
        <v>#REF!</v>
      </c>
    </row>
    <row r="120" spans="2:65" s="9" customFormat="1" ht="19.899999999999999" customHeight="1">
      <c r="B120" s="116"/>
      <c r="D120" s="125" t="s">
        <v>98</v>
      </c>
      <c r="E120" s="125"/>
      <c r="F120" s="125"/>
      <c r="G120" s="125"/>
      <c r="H120" s="125"/>
      <c r="I120" s="125"/>
      <c r="J120" s="125"/>
      <c r="K120" s="125"/>
      <c r="L120" s="125"/>
      <c r="M120" s="125"/>
      <c r="N120" s="230">
        <f>SUM(N121:Q128)</f>
        <v>0</v>
      </c>
      <c r="O120" s="231"/>
      <c r="P120" s="231"/>
      <c r="Q120" s="231"/>
      <c r="R120" s="118"/>
      <c r="T120" s="119"/>
      <c r="W120" s="120">
        <f>SUM(W121:W128)</f>
        <v>50.851629999999993</v>
      </c>
      <c r="Y120" s="120">
        <f>SUM(Y121:Y128)</f>
        <v>0</v>
      </c>
      <c r="AA120" s="121">
        <f>SUM(AA121:AA128)</f>
        <v>39.31</v>
      </c>
      <c r="AR120" s="122" t="s">
        <v>76</v>
      </c>
      <c r="AT120" s="123" t="s">
        <v>69</v>
      </c>
      <c r="AU120" s="123" t="s">
        <v>76</v>
      </c>
      <c r="AY120" s="122" t="s">
        <v>119</v>
      </c>
      <c r="BK120" s="124">
        <f>SUM(BK121:BK128)</f>
        <v>0</v>
      </c>
    </row>
    <row r="121" spans="2:65" s="146" customFormat="1" ht="38.25" customHeight="1">
      <c r="B121" s="126"/>
      <c r="C121" s="152">
        <v>1</v>
      </c>
      <c r="D121" s="152" t="s">
        <v>120</v>
      </c>
      <c r="E121" s="153" t="s">
        <v>186</v>
      </c>
      <c r="F121" s="236" t="s">
        <v>195</v>
      </c>
      <c r="G121" s="236"/>
      <c r="H121" s="236"/>
      <c r="I121" s="236"/>
      <c r="J121" s="154" t="s">
        <v>121</v>
      </c>
      <c r="K121" s="155">
        <v>56</v>
      </c>
      <c r="L121" s="237"/>
      <c r="M121" s="237"/>
      <c r="N121" s="237">
        <f>ROUND(L121*K121,2)</f>
        <v>0</v>
      </c>
      <c r="O121" s="237"/>
      <c r="P121" s="237"/>
      <c r="Q121" s="237"/>
      <c r="R121" s="127"/>
      <c r="T121" s="128" t="s">
        <v>5</v>
      </c>
      <c r="U121" s="37" t="s">
        <v>37</v>
      </c>
      <c r="V121" s="129">
        <v>0.82699999999999996</v>
      </c>
      <c r="W121" s="129">
        <f t="shared" ref="W121:W122" si="0">V121*K121</f>
        <v>46.311999999999998</v>
      </c>
      <c r="X121" s="129">
        <v>0</v>
      </c>
      <c r="Y121" s="129">
        <f t="shared" ref="Y121:Y122" si="1">X121*K121</f>
        <v>0</v>
      </c>
      <c r="Z121" s="129">
        <v>0.48</v>
      </c>
      <c r="AA121" s="130">
        <f t="shared" ref="AA121:AA122" si="2">Z121*K121</f>
        <v>26.88</v>
      </c>
      <c r="AR121" s="18" t="s">
        <v>122</v>
      </c>
      <c r="AT121" s="18" t="s">
        <v>120</v>
      </c>
      <c r="AU121" s="18" t="s">
        <v>123</v>
      </c>
      <c r="AY121" s="18" t="s">
        <v>119</v>
      </c>
      <c r="BE121" s="131">
        <f t="shared" ref="BE121:BE122" si="3">IF(U121="základná",N121,0)</f>
        <v>0</v>
      </c>
      <c r="BF121" s="131">
        <f t="shared" ref="BF121:BF122" si="4">IF(U121="znížená",N121,0)</f>
        <v>0</v>
      </c>
      <c r="BG121" s="131">
        <f t="shared" ref="BG121:BG122" si="5">IF(U121="zákl. prenesená",N121,0)</f>
        <v>0</v>
      </c>
      <c r="BH121" s="131">
        <f t="shared" ref="BH121:BH122" si="6">IF(U121="zníž. prenesená",N121,0)</f>
        <v>0</v>
      </c>
      <c r="BI121" s="131">
        <f t="shared" ref="BI121:BI122" si="7">IF(U121="nulová",N121,0)</f>
        <v>0</v>
      </c>
      <c r="BJ121" s="18" t="s">
        <v>123</v>
      </c>
      <c r="BK121" s="131">
        <f t="shared" ref="BK121:BK122" si="8">ROUND(L121*K121,2)</f>
        <v>0</v>
      </c>
      <c r="BL121" s="18" t="s">
        <v>122</v>
      </c>
      <c r="BM121" s="18" t="s">
        <v>124</v>
      </c>
    </row>
    <row r="122" spans="2:65" s="146" customFormat="1" ht="38.25" customHeight="1">
      <c r="B122" s="126"/>
      <c r="C122" s="152" t="s">
        <v>123</v>
      </c>
      <c r="D122" s="152" t="s">
        <v>120</v>
      </c>
      <c r="E122" s="153" t="s">
        <v>125</v>
      </c>
      <c r="F122" s="236" t="s">
        <v>126</v>
      </c>
      <c r="G122" s="236"/>
      <c r="H122" s="236"/>
      <c r="I122" s="236"/>
      <c r="J122" s="154" t="s">
        <v>127</v>
      </c>
      <c r="K122" s="155">
        <v>5.65</v>
      </c>
      <c r="L122" s="237"/>
      <c r="M122" s="237"/>
      <c r="N122" s="237">
        <f t="shared" ref="N122" si="9">ROUND(L122*K122,2)</f>
        <v>0</v>
      </c>
      <c r="O122" s="237"/>
      <c r="P122" s="237"/>
      <c r="Q122" s="237"/>
      <c r="R122" s="127"/>
      <c r="T122" s="128" t="s">
        <v>5</v>
      </c>
      <c r="U122" s="37" t="s">
        <v>37</v>
      </c>
      <c r="V122" s="129">
        <v>0.31900000000000001</v>
      </c>
      <c r="W122" s="129">
        <f t="shared" si="0"/>
        <v>1.8023500000000001</v>
      </c>
      <c r="X122" s="129">
        <v>0</v>
      </c>
      <c r="Y122" s="129">
        <f t="shared" si="1"/>
        <v>0</v>
      </c>
      <c r="Z122" s="129">
        <v>2.2000000000000002</v>
      </c>
      <c r="AA122" s="130">
        <f t="shared" si="2"/>
        <v>12.430000000000001</v>
      </c>
      <c r="AR122" s="18" t="s">
        <v>122</v>
      </c>
      <c r="AT122" s="18" t="s">
        <v>120</v>
      </c>
      <c r="AU122" s="18" t="s">
        <v>123</v>
      </c>
      <c r="AY122" s="18" t="s">
        <v>119</v>
      </c>
      <c r="BE122" s="131">
        <f t="shared" si="3"/>
        <v>0</v>
      </c>
      <c r="BF122" s="131">
        <f t="shared" si="4"/>
        <v>0</v>
      </c>
      <c r="BG122" s="131">
        <f t="shared" si="5"/>
        <v>0</v>
      </c>
      <c r="BH122" s="131">
        <f t="shared" si="6"/>
        <v>0</v>
      </c>
      <c r="BI122" s="131">
        <f t="shared" si="7"/>
        <v>0</v>
      </c>
      <c r="BJ122" s="18" t="s">
        <v>123</v>
      </c>
      <c r="BK122" s="131">
        <f t="shared" si="8"/>
        <v>0</v>
      </c>
      <c r="BL122" s="18" t="s">
        <v>122</v>
      </c>
      <c r="BM122" s="18" t="s">
        <v>128</v>
      </c>
    </row>
    <row r="123" spans="2:65" s="146" customFormat="1" ht="51" customHeight="1">
      <c r="B123" s="126"/>
      <c r="C123" s="152">
        <v>3</v>
      </c>
      <c r="D123" s="152" t="s">
        <v>120</v>
      </c>
      <c r="E123" s="153" t="s">
        <v>131</v>
      </c>
      <c r="F123" s="236" t="s">
        <v>132</v>
      </c>
      <c r="G123" s="236"/>
      <c r="H123" s="236"/>
      <c r="I123" s="236"/>
      <c r="J123" s="154" t="s">
        <v>127</v>
      </c>
      <c r="K123" s="155">
        <v>11.2</v>
      </c>
      <c r="L123" s="237"/>
      <c r="M123" s="237"/>
      <c r="N123" s="237">
        <f>ROUND(L123*K123,2)</f>
        <v>0</v>
      </c>
      <c r="O123" s="237"/>
      <c r="P123" s="237"/>
      <c r="Q123" s="237"/>
      <c r="R123" s="127"/>
      <c r="T123" s="128" t="s">
        <v>5</v>
      </c>
      <c r="U123" s="37" t="s">
        <v>37</v>
      </c>
      <c r="V123" s="129">
        <v>5.4399999999999997E-2</v>
      </c>
      <c r="W123" s="129">
        <f>V123*K123</f>
        <v>0.60927999999999993</v>
      </c>
      <c r="X123" s="129">
        <v>0</v>
      </c>
      <c r="Y123" s="129">
        <f>X123*K123</f>
        <v>0</v>
      </c>
      <c r="Z123" s="129">
        <v>0</v>
      </c>
      <c r="AA123" s="130">
        <f>Z123*K123</f>
        <v>0</v>
      </c>
      <c r="AR123" s="18" t="s">
        <v>122</v>
      </c>
      <c r="AT123" s="18" t="s">
        <v>120</v>
      </c>
      <c r="AU123" s="18" t="s">
        <v>123</v>
      </c>
      <c r="AY123" s="18" t="s">
        <v>119</v>
      </c>
      <c r="BE123" s="131">
        <f>IF(U123="základná",N123,0)</f>
        <v>0</v>
      </c>
      <c r="BF123" s="131">
        <f>IF(U123="znížená",N123,0)</f>
        <v>0</v>
      </c>
      <c r="BG123" s="131">
        <f>IF(U123="zákl. prenesená",N123,0)</f>
        <v>0</v>
      </c>
      <c r="BH123" s="131">
        <f>IF(U123="zníž. prenesená",N123,0)</f>
        <v>0</v>
      </c>
      <c r="BI123" s="131">
        <f>IF(U123="nulová",N123,0)</f>
        <v>0</v>
      </c>
      <c r="BJ123" s="18" t="s">
        <v>123</v>
      </c>
      <c r="BK123" s="131">
        <f>ROUND(L123*K123,2)</f>
        <v>0</v>
      </c>
      <c r="BL123" s="18" t="s">
        <v>122</v>
      </c>
      <c r="BM123" s="18" t="s">
        <v>133</v>
      </c>
    </row>
    <row r="124" spans="2:65" s="146" customFormat="1" ht="63.75" customHeight="1">
      <c r="B124" s="126"/>
      <c r="C124" s="152">
        <v>4</v>
      </c>
      <c r="D124" s="152" t="s">
        <v>120</v>
      </c>
      <c r="E124" s="153" t="s">
        <v>135</v>
      </c>
      <c r="F124" s="236" t="s">
        <v>193</v>
      </c>
      <c r="G124" s="236"/>
      <c r="H124" s="236"/>
      <c r="I124" s="236"/>
      <c r="J124" s="154" t="s">
        <v>127</v>
      </c>
      <c r="K124" s="155">
        <f>K123*2</f>
        <v>22.4</v>
      </c>
      <c r="L124" s="237"/>
      <c r="M124" s="237"/>
      <c r="N124" s="237">
        <f>ROUND(L124*K124,2)</f>
        <v>0</v>
      </c>
      <c r="O124" s="237"/>
      <c r="P124" s="237"/>
      <c r="Q124" s="237"/>
      <c r="R124" s="127"/>
      <c r="T124" s="128" t="s">
        <v>5</v>
      </c>
      <c r="U124" s="37" t="s">
        <v>37</v>
      </c>
      <c r="V124" s="129">
        <v>5.0000000000000001E-3</v>
      </c>
      <c r="W124" s="129">
        <f>V124*K124</f>
        <v>0.11199999999999999</v>
      </c>
      <c r="X124" s="129">
        <v>0</v>
      </c>
      <c r="Y124" s="129">
        <f>X124*K124</f>
        <v>0</v>
      </c>
      <c r="Z124" s="129">
        <v>0</v>
      </c>
      <c r="AA124" s="130">
        <f>Z124*K124</f>
        <v>0</v>
      </c>
      <c r="AR124" s="18" t="s">
        <v>122</v>
      </c>
      <c r="AT124" s="18" t="s">
        <v>120</v>
      </c>
      <c r="AU124" s="18" t="s">
        <v>123</v>
      </c>
      <c r="AY124" s="18" t="s">
        <v>119</v>
      </c>
      <c r="BE124" s="131">
        <f>IF(U124="základná",N124,0)</f>
        <v>0</v>
      </c>
      <c r="BF124" s="131">
        <f>IF(U124="znížená",N124,0)</f>
        <v>0</v>
      </c>
      <c r="BG124" s="131">
        <f>IF(U124="zákl. prenesená",N124,0)</f>
        <v>0</v>
      </c>
      <c r="BH124" s="131">
        <f>IF(U124="zníž. prenesená",N124,0)</f>
        <v>0</v>
      </c>
      <c r="BI124" s="131">
        <f>IF(U124="nulová",N124,0)</f>
        <v>0</v>
      </c>
      <c r="BJ124" s="18" t="s">
        <v>123</v>
      </c>
      <c r="BK124" s="131">
        <f>ROUND(L124*K124,2)</f>
        <v>0</v>
      </c>
      <c r="BL124" s="18" t="s">
        <v>122</v>
      </c>
      <c r="BM124" s="18" t="s">
        <v>136</v>
      </c>
    </row>
    <row r="125" spans="2:65" s="146" customFormat="1" ht="25.5" customHeight="1">
      <c r="B125" s="126"/>
      <c r="C125" s="152">
        <v>5</v>
      </c>
      <c r="D125" s="152" t="s">
        <v>120</v>
      </c>
      <c r="E125" s="153" t="s">
        <v>137</v>
      </c>
      <c r="F125" s="236" t="s">
        <v>138</v>
      </c>
      <c r="G125" s="236"/>
      <c r="H125" s="236"/>
      <c r="I125" s="236"/>
      <c r="J125" s="154" t="s">
        <v>127</v>
      </c>
      <c r="K125" s="155">
        <v>11.2</v>
      </c>
      <c r="L125" s="237"/>
      <c r="M125" s="237"/>
      <c r="N125" s="237">
        <f>ROUND(L125*K125,2)</f>
        <v>0</v>
      </c>
      <c r="O125" s="237"/>
      <c r="P125" s="237"/>
      <c r="Q125" s="237"/>
      <c r="R125" s="127"/>
      <c r="T125" s="128" t="s">
        <v>5</v>
      </c>
      <c r="U125" s="37" t="s">
        <v>37</v>
      </c>
      <c r="V125" s="129">
        <v>8.6999999999999994E-2</v>
      </c>
      <c r="W125" s="129">
        <f>V125*K125</f>
        <v>0.97439999999999982</v>
      </c>
      <c r="X125" s="129">
        <v>0</v>
      </c>
      <c r="Y125" s="129">
        <f>X125*K125</f>
        <v>0</v>
      </c>
      <c r="Z125" s="129">
        <v>0</v>
      </c>
      <c r="AA125" s="130">
        <f>Z125*K125</f>
        <v>0</v>
      </c>
      <c r="AR125" s="18" t="s">
        <v>122</v>
      </c>
      <c r="AT125" s="18" t="s">
        <v>120</v>
      </c>
      <c r="AU125" s="18" t="s">
        <v>123</v>
      </c>
      <c r="AY125" s="18" t="s">
        <v>119</v>
      </c>
      <c r="BE125" s="131">
        <f>IF(U125="základná",N125,0)</f>
        <v>0</v>
      </c>
      <c r="BF125" s="131">
        <f>IF(U125="znížená",N125,0)</f>
        <v>0</v>
      </c>
      <c r="BG125" s="131">
        <f>IF(U125="zákl. prenesená",N125,0)</f>
        <v>0</v>
      </c>
      <c r="BH125" s="131">
        <f>IF(U125="zníž. prenesená",N125,0)</f>
        <v>0</v>
      </c>
      <c r="BI125" s="131">
        <f>IF(U125="nulová",N125,0)</f>
        <v>0</v>
      </c>
      <c r="BJ125" s="18" t="s">
        <v>123</v>
      </c>
      <c r="BK125" s="131">
        <f>ROUND(L125*K125,2)</f>
        <v>0</v>
      </c>
      <c r="BL125" s="18" t="s">
        <v>122</v>
      </c>
      <c r="BM125" s="18" t="s">
        <v>139</v>
      </c>
    </row>
    <row r="126" spans="2:65" s="146" customFormat="1" ht="25.5" customHeight="1">
      <c r="B126" s="126"/>
      <c r="C126" s="152">
        <v>6</v>
      </c>
      <c r="D126" s="152" t="s">
        <v>120</v>
      </c>
      <c r="E126" s="153" t="s">
        <v>140</v>
      </c>
      <c r="F126" s="236" t="s">
        <v>141</v>
      </c>
      <c r="G126" s="236"/>
      <c r="H126" s="236"/>
      <c r="I126" s="236"/>
      <c r="J126" s="154" t="s">
        <v>127</v>
      </c>
      <c r="K126" s="155">
        <v>11.2</v>
      </c>
      <c r="L126" s="237"/>
      <c r="M126" s="237"/>
      <c r="N126" s="237">
        <f>ROUND(L126*K126,2)</f>
        <v>0</v>
      </c>
      <c r="O126" s="237"/>
      <c r="P126" s="237"/>
      <c r="Q126" s="237"/>
      <c r="R126" s="127"/>
      <c r="T126" s="128" t="s">
        <v>5</v>
      </c>
      <c r="U126" s="37" t="s">
        <v>37</v>
      </c>
      <c r="V126" s="129">
        <v>8.0000000000000002E-3</v>
      </c>
      <c r="W126" s="129">
        <f>V126*K126</f>
        <v>8.9599999999999999E-2</v>
      </c>
      <c r="X126" s="129">
        <v>0</v>
      </c>
      <c r="Y126" s="129">
        <f>X126*K126</f>
        <v>0</v>
      </c>
      <c r="Z126" s="129">
        <v>0</v>
      </c>
      <c r="AA126" s="130">
        <f>Z126*K126</f>
        <v>0</v>
      </c>
      <c r="AR126" s="18" t="s">
        <v>122</v>
      </c>
      <c r="AT126" s="18" t="s">
        <v>120</v>
      </c>
      <c r="AU126" s="18" t="s">
        <v>123</v>
      </c>
      <c r="AY126" s="18" t="s">
        <v>119</v>
      </c>
      <c r="BE126" s="131">
        <f>IF(U126="základná",N126,0)</f>
        <v>0</v>
      </c>
      <c r="BF126" s="131">
        <f>IF(U126="znížená",N126,0)</f>
        <v>0</v>
      </c>
      <c r="BG126" s="131">
        <f>IF(U126="zákl. prenesená",N126,0)</f>
        <v>0</v>
      </c>
      <c r="BH126" s="131">
        <f>IF(U126="zníž. prenesená",N126,0)</f>
        <v>0</v>
      </c>
      <c r="BI126" s="131">
        <f>IF(U126="nulová",N126,0)</f>
        <v>0</v>
      </c>
      <c r="BJ126" s="18" t="s">
        <v>123</v>
      </c>
      <c r="BK126" s="131">
        <f>ROUND(L126*K126,2)</f>
        <v>0</v>
      </c>
      <c r="BL126" s="18" t="s">
        <v>122</v>
      </c>
      <c r="BM126" s="18" t="s">
        <v>142</v>
      </c>
    </row>
    <row r="127" spans="2:65" s="146" customFormat="1" ht="25.5" customHeight="1">
      <c r="B127" s="126"/>
      <c r="C127" s="152">
        <v>7</v>
      </c>
      <c r="D127" s="152" t="s">
        <v>120</v>
      </c>
      <c r="E127" s="153" t="s">
        <v>143</v>
      </c>
      <c r="F127" s="236" t="s">
        <v>144</v>
      </c>
      <c r="G127" s="236"/>
      <c r="H127" s="236"/>
      <c r="I127" s="236"/>
      <c r="J127" s="154" t="s">
        <v>129</v>
      </c>
      <c r="K127" s="155">
        <f>0.47*K121</f>
        <v>26.32</v>
      </c>
      <c r="L127" s="237"/>
      <c r="M127" s="237"/>
      <c r="N127" s="237">
        <f>ROUND(L127*K127,2)</f>
        <v>0</v>
      </c>
      <c r="O127" s="237"/>
      <c r="P127" s="237"/>
      <c r="Q127" s="237"/>
      <c r="R127" s="127"/>
      <c r="T127" s="128" t="s">
        <v>5</v>
      </c>
      <c r="U127" s="37" t="s">
        <v>37</v>
      </c>
      <c r="V127" s="129">
        <v>0</v>
      </c>
      <c r="W127" s="129">
        <f>V127*K127</f>
        <v>0</v>
      </c>
      <c r="X127" s="129">
        <v>0</v>
      </c>
      <c r="Y127" s="129">
        <f>X127*K127</f>
        <v>0</v>
      </c>
      <c r="Z127" s="129">
        <v>0</v>
      </c>
      <c r="AA127" s="130">
        <f>Z127*K127</f>
        <v>0</v>
      </c>
      <c r="AR127" s="18" t="s">
        <v>122</v>
      </c>
      <c r="AT127" s="18" t="s">
        <v>120</v>
      </c>
      <c r="AU127" s="18" t="s">
        <v>123</v>
      </c>
      <c r="AY127" s="18" t="s">
        <v>119</v>
      </c>
      <c r="BE127" s="131">
        <f>IF(U127="základná",N127,0)</f>
        <v>0</v>
      </c>
      <c r="BF127" s="131">
        <f>IF(U127="znížená",N127,0)</f>
        <v>0</v>
      </c>
      <c r="BG127" s="131">
        <f>IF(U127="zákl. prenesená",N127,0)</f>
        <v>0</v>
      </c>
      <c r="BH127" s="131">
        <f>IF(U127="zníž. prenesená",N127,0)</f>
        <v>0</v>
      </c>
      <c r="BI127" s="131">
        <f>IF(U127="nulová",N127,0)</f>
        <v>0</v>
      </c>
      <c r="BJ127" s="18" t="s">
        <v>123</v>
      </c>
      <c r="BK127" s="131">
        <f>ROUND(L127*K127,2)</f>
        <v>0</v>
      </c>
      <c r="BL127" s="18" t="s">
        <v>122</v>
      </c>
      <c r="BM127" s="18" t="s">
        <v>145</v>
      </c>
    </row>
    <row r="128" spans="2:65" s="146" customFormat="1" ht="25.5" customHeight="1">
      <c r="B128" s="126"/>
      <c r="C128" s="152">
        <v>8</v>
      </c>
      <c r="D128" s="152" t="s">
        <v>120</v>
      </c>
      <c r="E128" s="153" t="s">
        <v>147</v>
      </c>
      <c r="F128" s="236" t="s">
        <v>148</v>
      </c>
      <c r="G128" s="236"/>
      <c r="H128" s="236"/>
      <c r="I128" s="236"/>
      <c r="J128" s="154" t="s">
        <v>121</v>
      </c>
      <c r="K128" s="155">
        <v>56</v>
      </c>
      <c r="L128" s="237"/>
      <c r="M128" s="237"/>
      <c r="N128" s="237">
        <f t="shared" ref="N128" si="10">ROUND(L128*K128,2)</f>
        <v>0</v>
      </c>
      <c r="O128" s="237"/>
      <c r="P128" s="237"/>
      <c r="Q128" s="237"/>
      <c r="R128" s="127"/>
      <c r="T128" s="128" t="s">
        <v>5</v>
      </c>
      <c r="U128" s="37" t="s">
        <v>37</v>
      </c>
      <c r="V128" s="129">
        <v>1.7000000000000001E-2</v>
      </c>
      <c r="W128" s="129">
        <f t="shared" ref="W128" si="11">V128*K128</f>
        <v>0.95200000000000007</v>
      </c>
      <c r="X128" s="129">
        <v>0</v>
      </c>
      <c r="Y128" s="129">
        <f t="shared" ref="Y128" si="12">X128*K128</f>
        <v>0</v>
      </c>
      <c r="Z128" s="129">
        <v>0</v>
      </c>
      <c r="AA128" s="130">
        <f t="shared" ref="AA128" si="13">Z128*K128</f>
        <v>0</v>
      </c>
      <c r="AR128" s="18" t="s">
        <v>122</v>
      </c>
      <c r="AT128" s="18" t="s">
        <v>120</v>
      </c>
      <c r="AU128" s="18" t="s">
        <v>123</v>
      </c>
      <c r="AY128" s="18" t="s">
        <v>119</v>
      </c>
      <c r="BE128" s="131">
        <f t="shared" ref="BE128" si="14">IF(U128="základná",N128,0)</f>
        <v>0</v>
      </c>
      <c r="BF128" s="131">
        <f t="shared" ref="BF128" si="15">IF(U128="znížená",N128,0)</f>
        <v>0</v>
      </c>
      <c r="BG128" s="131">
        <f t="shared" ref="BG128" si="16">IF(U128="zákl. prenesená",N128,0)</f>
        <v>0</v>
      </c>
      <c r="BH128" s="131">
        <f t="shared" ref="BH128" si="17">IF(U128="zníž. prenesená",N128,0)</f>
        <v>0</v>
      </c>
      <c r="BI128" s="131">
        <f t="shared" ref="BI128" si="18">IF(U128="nulová",N128,0)</f>
        <v>0</v>
      </c>
      <c r="BJ128" s="18" t="s">
        <v>123</v>
      </c>
      <c r="BK128" s="131">
        <f t="shared" ref="BK128" si="19">ROUND(L128*K128,2)</f>
        <v>0</v>
      </c>
      <c r="BL128" s="18" t="s">
        <v>122</v>
      </c>
      <c r="BM128" s="18" t="s">
        <v>149</v>
      </c>
    </row>
    <row r="129" spans="1:65" s="145" customFormat="1" ht="16.5" customHeight="1">
      <c r="A129" s="9"/>
      <c r="B129" s="116"/>
      <c r="C129" s="156"/>
      <c r="D129" s="157" t="s">
        <v>175</v>
      </c>
      <c r="E129" s="157"/>
      <c r="F129" s="157"/>
      <c r="G129" s="157"/>
      <c r="H129" s="157"/>
      <c r="I129" s="157"/>
      <c r="J129" s="157"/>
      <c r="K129" s="157"/>
      <c r="L129" s="157"/>
      <c r="M129" s="157"/>
      <c r="N129" s="240">
        <f>SUM(N130)</f>
        <v>0</v>
      </c>
      <c r="O129" s="241"/>
      <c r="P129" s="241"/>
      <c r="Q129" s="241"/>
      <c r="R129" s="133"/>
      <c r="T129" s="134"/>
      <c r="AA129" s="135"/>
      <c r="AT129" s="132"/>
      <c r="AU129" s="132"/>
      <c r="AY129" s="132"/>
    </row>
    <row r="130" spans="1:65" s="145" customFormat="1" ht="30.75" customHeight="1">
      <c r="A130" s="146"/>
      <c r="B130" s="126"/>
      <c r="C130" s="152">
        <v>9</v>
      </c>
      <c r="D130" s="152" t="s">
        <v>120</v>
      </c>
      <c r="E130" s="153" t="s">
        <v>176</v>
      </c>
      <c r="F130" s="236" t="s">
        <v>191</v>
      </c>
      <c r="G130" s="236"/>
      <c r="H130" s="236"/>
      <c r="I130" s="236"/>
      <c r="J130" s="154" t="s">
        <v>121</v>
      </c>
      <c r="K130" s="155">
        <v>56</v>
      </c>
      <c r="L130" s="237"/>
      <c r="M130" s="237"/>
      <c r="N130" s="237">
        <f>ROUND(L130*K130,2)</f>
        <v>0</v>
      </c>
      <c r="O130" s="237"/>
      <c r="P130" s="237"/>
      <c r="Q130" s="237"/>
      <c r="R130" s="133"/>
      <c r="T130" s="134"/>
      <c r="AA130" s="135"/>
      <c r="AT130" s="132"/>
      <c r="AU130" s="132"/>
      <c r="AY130" s="132"/>
    </row>
    <row r="131" spans="1:65" s="9" customFormat="1" ht="29.85" customHeight="1">
      <c r="B131" s="116"/>
      <c r="C131" s="156"/>
      <c r="D131" s="157" t="s">
        <v>99</v>
      </c>
      <c r="E131" s="157"/>
      <c r="F131" s="157"/>
      <c r="G131" s="157"/>
      <c r="H131" s="157"/>
      <c r="I131" s="157"/>
      <c r="J131" s="157"/>
      <c r="K131" s="157"/>
      <c r="L131" s="157"/>
      <c r="M131" s="157"/>
      <c r="N131" s="232">
        <f>SUM(N132:Q133)</f>
        <v>0</v>
      </c>
      <c r="O131" s="233"/>
      <c r="P131" s="233"/>
      <c r="Q131" s="233"/>
      <c r="R131" s="118"/>
      <c r="T131" s="119"/>
      <c r="W131" s="120" t="e">
        <f>SUM(#REF!)</f>
        <v>#REF!</v>
      </c>
      <c r="Y131" s="120" t="e">
        <f>SUM(#REF!)</f>
        <v>#REF!</v>
      </c>
      <c r="AA131" s="121" t="e">
        <f>SUM(#REF!)</f>
        <v>#REF!</v>
      </c>
      <c r="AR131" s="122" t="s">
        <v>76</v>
      </c>
      <c r="AT131" s="123" t="s">
        <v>69</v>
      </c>
      <c r="AU131" s="123" t="s">
        <v>76</v>
      </c>
      <c r="AY131" s="122" t="s">
        <v>119</v>
      </c>
      <c r="BK131" s="124" t="e">
        <f>SUM(#REF!)</f>
        <v>#REF!</v>
      </c>
    </row>
    <row r="132" spans="1:65" s="146" customFormat="1" ht="25.5" customHeight="1">
      <c r="B132" s="126"/>
      <c r="C132" s="152">
        <v>10</v>
      </c>
      <c r="D132" s="152" t="s">
        <v>120</v>
      </c>
      <c r="E132" s="153" t="s">
        <v>187</v>
      </c>
      <c r="F132" s="236" t="s">
        <v>188</v>
      </c>
      <c r="G132" s="236"/>
      <c r="H132" s="236"/>
      <c r="I132" s="236"/>
      <c r="J132" s="154" t="s">
        <v>121</v>
      </c>
      <c r="K132" s="155">
        <v>56</v>
      </c>
      <c r="L132" s="237"/>
      <c r="M132" s="237"/>
      <c r="N132" s="237">
        <f t="shared" ref="N132" si="20">ROUND(L132*K132,2)</f>
        <v>0</v>
      </c>
      <c r="O132" s="237"/>
      <c r="P132" s="237"/>
      <c r="Q132" s="237"/>
      <c r="R132" s="127"/>
      <c r="T132" s="140"/>
      <c r="U132" s="37"/>
      <c r="V132" s="129"/>
      <c r="W132" s="129"/>
      <c r="X132" s="129"/>
      <c r="Y132" s="129"/>
      <c r="Z132" s="129"/>
      <c r="AA132" s="130"/>
      <c r="AR132" s="18"/>
      <c r="AT132" s="18"/>
      <c r="AU132" s="18"/>
      <c r="AY132" s="18"/>
      <c r="BE132" s="131"/>
      <c r="BF132" s="131"/>
      <c r="BG132" s="131"/>
      <c r="BH132" s="131"/>
      <c r="BI132" s="131"/>
      <c r="BJ132" s="18"/>
      <c r="BK132" s="131"/>
      <c r="BL132" s="18"/>
      <c r="BM132" s="18"/>
    </row>
    <row r="133" spans="1:65" s="146" customFormat="1" ht="37.5" customHeight="1">
      <c r="B133" s="126"/>
      <c r="C133" s="152">
        <v>11</v>
      </c>
      <c r="D133" s="152" t="s">
        <v>120</v>
      </c>
      <c r="E133" s="153" t="s">
        <v>190</v>
      </c>
      <c r="F133" s="236" t="s">
        <v>189</v>
      </c>
      <c r="G133" s="236"/>
      <c r="H133" s="236"/>
      <c r="I133" s="236"/>
      <c r="J133" s="154" t="s">
        <v>121</v>
      </c>
      <c r="K133" s="155">
        <v>56</v>
      </c>
      <c r="L133" s="237"/>
      <c r="M133" s="237"/>
      <c r="N133" s="237">
        <f>ROUND(L133*K133,2)</f>
        <v>0</v>
      </c>
      <c r="O133" s="237"/>
      <c r="P133" s="237"/>
      <c r="Q133" s="237"/>
      <c r="R133" s="127"/>
      <c r="T133" s="140"/>
      <c r="U133" s="37"/>
      <c r="V133" s="129"/>
      <c r="W133" s="129"/>
      <c r="X133" s="129"/>
      <c r="Y133" s="129"/>
      <c r="Z133" s="129"/>
      <c r="AA133" s="130"/>
      <c r="AR133" s="18"/>
      <c r="AT133" s="18"/>
      <c r="AU133" s="18"/>
      <c r="AY133" s="18"/>
      <c r="BE133" s="131"/>
      <c r="BF133" s="131"/>
      <c r="BG133" s="131"/>
      <c r="BH133" s="131"/>
      <c r="BI133" s="131"/>
      <c r="BJ133" s="18"/>
      <c r="BK133" s="131"/>
      <c r="BL133" s="18"/>
      <c r="BM133" s="18"/>
    </row>
    <row r="134" spans="1:65" s="9" customFormat="1" ht="29.85" customHeight="1">
      <c r="B134" s="116"/>
      <c r="C134" s="156"/>
      <c r="D134" s="157" t="s">
        <v>100</v>
      </c>
      <c r="E134" s="157"/>
      <c r="F134" s="157"/>
      <c r="G134" s="157"/>
      <c r="H134" s="157"/>
      <c r="I134" s="157"/>
      <c r="J134" s="157"/>
      <c r="K134" s="157"/>
      <c r="L134" s="157"/>
      <c r="M134" s="157"/>
      <c r="N134" s="232">
        <f>SUM(N135:Q140)</f>
        <v>0</v>
      </c>
      <c r="O134" s="232"/>
      <c r="P134" s="232"/>
      <c r="Q134" s="232"/>
      <c r="R134" s="118"/>
      <c r="T134" s="119"/>
      <c r="W134" s="120">
        <f>SUM(W136:W140)</f>
        <v>9.4131800000000005</v>
      </c>
      <c r="Y134" s="120">
        <f>SUM(Y136:Y140)</f>
        <v>1.6604800000000002</v>
      </c>
      <c r="AA134" s="121">
        <f>SUM(AA136:AA140)</f>
        <v>0</v>
      </c>
      <c r="AR134" s="122" t="s">
        <v>76</v>
      </c>
      <c r="AT134" s="123" t="s">
        <v>69</v>
      </c>
      <c r="AU134" s="123" t="s">
        <v>76</v>
      </c>
      <c r="AY134" s="122" t="s">
        <v>119</v>
      </c>
      <c r="BK134" s="124">
        <f>SUM(BK136:BK140)</f>
        <v>0</v>
      </c>
    </row>
    <row r="135" spans="1:65" s="9" customFormat="1" ht="45.75" customHeight="1">
      <c r="B135" s="116"/>
      <c r="C135" s="152">
        <v>12</v>
      </c>
      <c r="D135" s="152" t="s">
        <v>120</v>
      </c>
      <c r="E135" s="153" t="s">
        <v>179</v>
      </c>
      <c r="F135" s="236" t="s">
        <v>180</v>
      </c>
      <c r="G135" s="236"/>
      <c r="H135" s="236"/>
      <c r="I135" s="236"/>
      <c r="J135" s="154" t="s">
        <v>121</v>
      </c>
      <c r="K135" s="155">
        <v>44</v>
      </c>
      <c r="L135" s="237"/>
      <c r="M135" s="237"/>
      <c r="N135" s="237">
        <f>ROUND(L135*K135,2)</f>
        <v>0</v>
      </c>
      <c r="O135" s="237"/>
      <c r="P135" s="237"/>
      <c r="Q135" s="237"/>
      <c r="R135" s="118"/>
      <c r="T135" s="119"/>
      <c r="W135" s="120"/>
      <c r="Y135" s="120"/>
      <c r="AA135" s="121"/>
      <c r="AR135" s="122"/>
      <c r="AT135" s="123"/>
      <c r="AU135" s="123"/>
      <c r="AY135" s="122"/>
      <c r="BK135" s="124"/>
    </row>
    <row r="136" spans="1:65" s="146" customFormat="1" ht="38.25" customHeight="1">
      <c r="B136" s="126"/>
      <c r="C136" s="152">
        <v>13</v>
      </c>
      <c r="D136" s="152" t="s">
        <v>120</v>
      </c>
      <c r="E136" s="153" t="s">
        <v>152</v>
      </c>
      <c r="F136" s="236" t="s">
        <v>177</v>
      </c>
      <c r="G136" s="236"/>
      <c r="H136" s="236"/>
      <c r="I136" s="236"/>
      <c r="J136" s="154" t="s">
        <v>150</v>
      </c>
      <c r="K136" s="155">
        <v>8</v>
      </c>
      <c r="L136" s="237"/>
      <c r="M136" s="237"/>
      <c r="N136" s="237">
        <f>ROUND(L136*K136,2)</f>
        <v>0</v>
      </c>
      <c r="O136" s="237"/>
      <c r="P136" s="237"/>
      <c r="Q136" s="237"/>
      <c r="R136" s="127"/>
      <c r="T136" s="128" t="s">
        <v>5</v>
      </c>
      <c r="U136" s="37" t="s">
        <v>37</v>
      </c>
      <c r="V136" s="129">
        <v>0.20399999999999999</v>
      </c>
      <c r="W136" s="129">
        <f>V136*K136</f>
        <v>1.6319999999999999</v>
      </c>
      <c r="X136" s="129">
        <v>0.12656000000000001</v>
      </c>
      <c r="Y136" s="129">
        <f>X136*K136</f>
        <v>1.01248</v>
      </c>
      <c r="Z136" s="129">
        <v>0</v>
      </c>
      <c r="AA136" s="130">
        <f>Z136*K136</f>
        <v>0</v>
      </c>
      <c r="AR136" s="18" t="s">
        <v>122</v>
      </c>
      <c r="AT136" s="18" t="s">
        <v>120</v>
      </c>
      <c r="AU136" s="18" t="s">
        <v>123</v>
      </c>
      <c r="AY136" s="18" t="s">
        <v>119</v>
      </c>
      <c r="BE136" s="131">
        <f>IF(U136="základná",N136,0)</f>
        <v>0</v>
      </c>
      <c r="BF136" s="131">
        <f>IF(U136="znížená",N136,0)</f>
        <v>0</v>
      </c>
      <c r="BG136" s="131">
        <f>IF(U136="zákl. prenesená",N136,0)</f>
        <v>0</v>
      </c>
      <c r="BH136" s="131">
        <f>IF(U136="zníž. prenesená",N136,0)</f>
        <v>0</v>
      </c>
      <c r="BI136" s="131">
        <f>IF(U136="nulová",N136,0)</f>
        <v>0</v>
      </c>
      <c r="BJ136" s="18" t="s">
        <v>123</v>
      </c>
      <c r="BK136" s="131">
        <f>ROUND(L136*K136,2)</f>
        <v>0</v>
      </c>
      <c r="BL136" s="18" t="s">
        <v>122</v>
      </c>
      <c r="BM136" s="18" t="s">
        <v>153</v>
      </c>
    </row>
    <row r="137" spans="1:65" s="146" customFormat="1" ht="25.5" customHeight="1">
      <c r="B137" s="126"/>
      <c r="C137" s="158">
        <v>14</v>
      </c>
      <c r="D137" s="158" t="s">
        <v>146</v>
      </c>
      <c r="E137" s="159" t="s">
        <v>154</v>
      </c>
      <c r="F137" s="238" t="s">
        <v>178</v>
      </c>
      <c r="G137" s="238"/>
      <c r="H137" s="238"/>
      <c r="I137" s="238"/>
      <c r="J137" s="160" t="s">
        <v>151</v>
      </c>
      <c r="K137" s="161">
        <v>8</v>
      </c>
      <c r="L137" s="239"/>
      <c r="M137" s="239"/>
      <c r="N137" s="239">
        <f>ROUND(L137*K137,2)</f>
        <v>0</v>
      </c>
      <c r="O137" s="237"/>
      <c r="P137" s="237"/>
      <c r="Q137" s="237"/>
      <c r="R137" s="127"/>
      <c r="T137" s="128" t="s">
        <v>5</v>
      </c>
      <c r="U137" s="37" t="s">
        <v>37</v>
      </c>
      <c r="V137" s="129">
        <v>0</v>
      </c>
      <c r="W137" s="129">
        <f>V137*K137</f>
        <v>0</v>
      </c>
      <c r="X137" s="129">
        <v>8.1000000000000003E-2</v>
      </c>
      <c r="Y137" s="129">
        <f>X137*K137</f>
        <v>0.64800000000000002</v>
      </c>
      <c r="Z137" s="129">
        <v>0</v>
      </c>
      <c r="AA137" s="130">
        <f>Z137*K137</f>
        <v>0</v>
      </c>
      <c r="AR137" s="18" t="s">
        <v>134</v>
      </c>
      <c r="AT137" s="18" t="s">
        <v>146</v>
      </c>
      <c r="AU137" s="18" t="s">
        <v>123</v>
      </c>
      <c r="AY137" s="18" t="s">
        <v>119</v>
      </c>
      <c r="BE137" s="131">
        <f>IF(U137="základná",N137,0)</f>
        <v>0</v>
      </c>
      <c r="BF137" s="131">
        <f>IF(U137="znížená",N137,0)</f>
        <v>0</v>
      </c>
      <c r="BG137" s="131">
        <f>IF(U137="zákl. prenesená",N137,0)</f>
        <v>0</v>
      </c>
      <c r="BH137" s="131">
        <f>IF(U137="zníž. prenesená",N137,0)</f>
        <v>0</v>
      </c>
      <c r="BI137" s="131">
        <f>IF(U137="nulová",N137,0)</f>
        <v>0</v>
      </c>
      <c r="BJ137" s="18" t="s">
        <v>123</v>
      </c>
      <c r="BK137" s="131">
        <f>ROUND(L137*K137,2)</f>
        <v>0</v>
      </c>
      <c r="BL137" s="18" t="s">
        <v>122</v>
      </c>
      <c r="BM137" s="18" t="s">
        <v>155</v>
      </c>
    </row>
    <row r="138" spans="1:65" s="146" customFormat="1" ht="25.5" customHeight="1">
      <c r="B138" s="126"/>
      <c r="C138" s="152">
        <v>15</v>
      </c>
      <c r="D138" s="152" t="s">
        <v>120</v>
      </c>
      <c r="E138" s="153" t="s">
        <v>156</v>
      </c>
      <c r="F138" s="236" t="s">
        <v>157</v>
      </c>
      <c r="G138" s="236"/>
      <c r="H138" s="236"/>
      <c r="I138" s="236"/>
      <c r="J138" s="154" t="s">
        <v>129</v>
      </c>
      <c r="K138" s="155">
        <f>2.2*K122</f>
        <v>12.430000000000001</v>
      </c>
      <c r="L138" s="237"/>
      <c r="M138" s="237"/>
      <c r="N138" s="237">
        <f t="shared" ref="N138:N140" si="21">ROUND(L138*K138,2)</f>
        <v>0</v>
      </c>
      <c r="O138" s="237"/>
      <c r="P138" s="237"/>
      <c r="Q138" s="237"/>
      <c r="R138" s="127"/>
      <c r="T138" s="128" t="s">
        <v>5</v>
      </c>
      <c r="U138" s="37" t="s">
        <v>37</v>
      </c>
      <c r="V138" s="129">
        <v>0.59799999999999998</v>
      </c>
      <c r="W138" s="129">
        <f t="shared" ref="W138:W140" si="22">V138*K138</f>
        <v>7.4331400000000007</v>
      </c>
      <c r="X138" s="129">
        <v>0</v>
      </c>
      <c r="Y138" s="129">
        <f t="shared" ref="Y138:Y140" si="23">X138*K138</f>
        <v>0</v>
      </c>
      <c r="Z138" s="129">
        <v>0</v>
      </c>
      <c r="AA138" s="130">
        <f t="shared" ref="AA138:AA140" si="24">Z138*K138</f>
        <v>0</v>
      </c>
      <c r="AR138" s="18" t="s">
        <v>122</v>
      </c>
      <c r="AT138" s="18" t="s">
        <v>120</v>
      </c>
      <c r="AU138" s="18" t="s">
        <v>123</v>
      </c>
      <c r="AY138" s="18" t="s">
        <v>119</v>
      </c>
      <c r="BE138" s="131">
        <f t="shared" ref="BE138:BE140" si="25">IF(U138="základná",N138,0)</f>
        <v>0</v>
      </c>
      <c r="BF138" s="131">
        <f t="shared" ref="BF138:BF140" si="26">IF(U138="znížená",N138,0)</f>
        <v>0</v>
      </c>
      <c r="BG138" s="131">
        <f t="shared" ref="BG138:BG140" si="27">IF(U138="zákl. prenesená",N138,0)</f>
        <v>0</v>
      </c>
      <c r="BH138" s="131">
        <f t="shared" ref="BH138:BH140" si="28">IF(U138="zníž. prenesená",N138,0)</f>
        <v>0</v>
      </c>
      <c r="BI138" s="131">
        <f t="shared" ref="BI138:BI140" si="29">IF(U138="nulová",N138,0)</f>
        <v>0</v>
      </c>
      <c r="BJ138" s="18" t="s">
        <v>123</v>
      </c>
      <c r="BK138" s="131">
        <f t="shared" ref="BK138:BK140" si="30">ROUND(L138*K138,2)</f>
        <v>0</v>
      </c>
      <c r="BL138" s="18" t="s">
        <v>122</v>
      </c>
      <c r="BM138" s="18" t="s">
        <v>158</v>
      </c>
    </row>
    <row r="139" spans="1:65" s="146" customFormat="1" ht="38.25" customHeight="1">
      <c r="B139" s="126"/>
      <c r="C139" s="152">
        <v>16</v>
      </c>
      <c r="D139" s="152" t="s">
        <v>120</v>
      </c>
      <c r="E139" s="153" t="s">
        <v>159</v>
      </c>
      <c r="F139" s="236" t="s">
        <v>192</v>
      </c>
      <c r="G139" s="236"/>
      <c r="H139" s="236"/>
      <c r="I139" s="236"/>
      <c r="J139" s="154" t="s">
        <v>129</v>
      </c>
      <c r="K139" s="155">
        <f>4*K138</f>
        <v>49.720000000000006</v>
      </c>
      <c r="L139" s="237"/>
      <c r="M139" s="237"/>
      <c r="N139" s="237">
        <f t="shared" si="21"/>
        <v>0</v>
      </c>
      <c r="O139" s="237"/>
      <c r="P139" s="237"/>
      <c r="Q139" s="237"/>
      <c r="R139" s="127"/>
      <c r="T139" s="128" t="s">
        <v>5</v>
      </c>
      <c r="U139" s="37" t="s">
        <v>37</v>
      </c>
      <c r="V139" s="129">
        <v>7.0000000000000001E-3</v>
      </c>
      <c r="W139" s="129">
        <f t="shared" si="22"/>
        <v>0.34804000000000007</v>
      </c>
      <c r="X139" s="129">
        <v>0</v>
      </c>
      <c r="Y139" s="129">
        <f t="shared" si="23"/>
        <v>0</v>
      </c>
      <c r="Z139" s="129">
        <v>0</v>
      </c>
      <c r="AA139" s="130">
        <f t="shared" si="24"/>
        <v>0</v>
      </c>
      <c r="AR139" s="18" t="s">
        <v>122</v>
      </c>
      <c r="AT139" s="18" t="s">
        <v>120</v>
      </c>
      <c r="AU139" s="18" t="s">
        <v>123</v>
      </c>
      <c r="AY139" s="18" t="s">
        <v>119</v>
      </c>
      <c r="BE139" s="131">
        <f t="shared" si="25"/>
        <v>0</v>
      </c>
      <c r="BF139" s="131">
        <f t="shared" si="26"/>
        <v>0</v>
      </c>
      <c r="BG139" s="131">
        <f t="shared" si="27"/>
        <v>0</v>
      </c>
      <c r="BH139" s="131">
        <f t="shared" si="28"/>
        <v>0</v>
      </c>
      <c r="BI139" s="131">
        <f t="shared" si="29"/>
        <v>0</v>
      </c>
      <c r="BJ139" s="18" t="s">
        <v>123</v>
      </c>
      <c r="BK139" s="131">
        <f t="shared" si="30"/>
        <v>0</v>
      </c>
      <c r="BL139" s="18" t="s">
        <v>122</v>
      </c>
      <c r="BM139" s="18" t="s">
        <v>160</v>
      </c>
    </row>
    <row r="140" spans="1:65" s="146" customFormat="1" ht="25.5" customHeight="1">
      <c r="B140" s="126"/>
      <c r="C140" s="152">
        <v>17</v>
      </c>
      <c r="D140" s="152" t="s">
        <v>120</v>
      </c>
      <c r="E140" s="153" t="s">
        <v>161</v>
      </c>
      <c r="F140" s="236" t="s">
        <v>162</v>
      </c>
      <c r="G140" s="236"/>
      <c r="H140" s="236"/>
      <c r="I140" s="236"/>
      <c r="J140" s="154" t="s">
        <v>129</v>
      </c>
      <c r="K140" s="155">
        <f>K138</f>
        <v>12.430000000000001</v>
      </c>
      <c r="L140" s="237"/>
      <c r="M140" s="237"/>
      <c r="N140" s="237">
        <f t="shared" si="21"/>
        <v>0</v>
      </c>
      <c r="O140" s="237"/>
      <c r="P140" s="237"/>
      <c r="Q140" s="237"/>
      <c r="R140" s="127"/>
      <c r="T140" s="128" t="s">
        <v>5</v>
      </c>
      <c r="U140" s="37" t="s">
        <v>37</v>
      </c>
      <c r="V140" s="129">
        <v>0</v>
      </c>
      <c r="W140" s="129">
        <f t="shared" si="22"/>
        <v>0</v>
      </c>
      <c r="X140" s="129">
        <v>0</v>
      </c>
      <c r="Y140" s="129">
        <f t="shared" si="23"/>
        <v>0</v>
      </c>
      <c r="Z140" s="129">
        <v>0</v>
      </c>
      <c r="AA140" s="130">
        <f t="shared" si="24"/>
        <v>0</v>
      </c>
      <c r="AR140" s="18" t="s">
        <v>122</v>
      </c>
      <c r="AT140" s="18" t="s">
        <v>120</v>
      </c>
      <c r="AU140" s="18" t="s">
        <v>123</v>
      </c>
      <c r="AY140" s="18" t="s">
        <v>119</v>
      </c>
      <c r="BE140" s="131">
        <f t="shared" si="25"/>
        <v>0</v>
      </c>
      <c r="BF140" s="131">
        <f t="shared" si="26"/>
        <v>0</v>
      </c>
      <c r="BG140" s="131">
        <f t="shared" si="27"/>
        <v>0</v>
      </c>
      <c r="BH140" s="131">
        <f t="shared" si="28"/>
        <v>0</v>
      </c>
      <c r="BI140" s="131">
        <f t="shared" si="29"/>
        <v>0</v>
      </c>
      <c r="BJ140" s="18" t="s">
        <v>123</v>
      </c>
      <c r="BK140" s="131">
        <f t="shared" si="30"/>
        <v>0</v>
      </c>
      <c r="BL140" s="18" t="s">
        <v>122</v>
      </c>
      <c r="BM140" s="18" t="s">
        <v>163</v>
      </c>
    </row>
    <row r="141" spans="1:65" s="9" customFormat="1" ht="37.35" customHeight="1">
      <c r="B141" s="116"/>
      <c r="C141" s="156"/>
      <c r="D141" s="162" t="s">
        <v>101</v>
      </c>
      <c r="E141" s="162"/>
      <c r="F141" s="162"/>
      <c r="G141" s="162"/>
      <c r="H141" s="162"/>
      <c r="I141" s="162"/>
      <c r="J141" s="162"/>
      <c r="K141" s="162"/>
      <c r="L141" s="162"/>
      <c r="M141" s="162"/>
      <c r="N141" s="234">
        <f>BK141</f>
        <v>0</v>
      </c>
      <c r="O141" s="235"/>
      <c r="P141" s="235"/>
      <c r="Q141" s="235"/>
      <c r="R141" s="118"/>
      <c r="T141" s="119"/>
      <c r="W141" s="120">
        <f>W142+W144+W146</f>
        <v>0</v>
      </c>
      <c r="Y141" s="120">
        <f>Y142+Y144+Y146</f>
        <v>0</v>
      </c>
      <c r="AA141" s="121">
        <f>AA142+AA144+AA146</f>
        <v>0</v>
      </c>
      <c r="AR141" s="122" t="s">
        <v>130</v>
      </c>
      <c r="AT141" s="123" t="s">
        <v>69</v>
      </c>
      <c r="AU141" s="123" t="s">
        <v>70</v>
      </c>
      <c r="AY141" s="122" t="s">
        <v>119</v>
      </c>
      <c r="BK141" s="124">
        <f>BK142+BK144+BK146</f>
        <v>0</v>
      </c>
    </row>
    <row r="142" spans="1:65" s="9" customFormat="1" ht="19.899999999999999" customHeight="1">
      <c r="B142" s="116"/>
      <c r="C142" s="156"/>
      <c r="D142" s="157" t="s">
        <v>102</v>
      </c>
      <c r="E142" s="157"/>
      <c r="F142" s="157"/>
      <c r="G142" s="157"/>
      <c r="H142" s="157"/>
      <c r="I142" s="157"/>
      <c r="J142" s="157"/>
      <c r="K142" s="157"/>
      <c r="L142" s="157"/>
      <c r="M142" s="157"/>
      <c r="N142" s="240">
        <f>BK142</f>
        <v>0</v>
      </c>
      <c r="O142" s="241"/>
      <c r="P142" s="241"/>
      <c r="Q142" s="241"/>
      <c r="R142" s="118"/>
      <c r="T142" s="119"/>
      <c r="W142" s="120">
        <f>SUM(W143:W143)</f>
        <v>0</v>
      </c>
      <c r="Y142" s="120">
        <f>SUM(Y143:Y143)</f>
        <v>0</v>
      </c>
      <c r="AA142" s="121">
        <f>SUM(AA143:AA143)</f>
        <v>0</v>
      </c>
      <c r="AR142" s="122" t="s">
        <v>130</v>
      </c>
      <c r="AT142" s="123" t="s">
        <v>69</v>
      </c>
      <c r="AU142" s="123" t="s">
        <v>76</v>
      </c>
      <c r="AY142" s="122" t="s">
        <v>119</v>
      </c>
      <c r="BK142" s="124">
        <f>SUM(BK143:BK143)</f>
        <v>0</v>
      </c>
    </row>
    <row r="143" spans="1:65" s="146" customFormat="1" ht="51" customHeight="1">
      <c r="B143" s="126"/>
      <c r="C143" s="152">
        <v>18</v>
      </c>
      <c r="D143" s="152" t="s">
        <v>120</v>
      </c>
      <c r="E143" s="153" t="s">
        <v>164</v>
      </c>
      <c r="F143" s="236" t="s">
        <v>165</v>
      </c>
      <c r="G143" s="236"/>
      <c r="H143" s="236"/>
      <c r="I143" s="236"/>
      <c r="J143" s="154" t="s">
        <v>166</v>
      </c>
      <c r="K143" s="155">
        <v>1</v>
      </c>
      <c r="L143" s="237"/>
      <c r="M143" s="237"/>
      <c r="N143" s="237">
        <f>ROUND(L143*K143,2)</f>
        <v>0</v>
      </c>
      <c r="O143" s="237"/>
      <c r="P143" s="237"/>
      <c r="Q143" s="237"/>
      <c r="R143" s="127"/>
      <c r="T143" s="128" t="s">
        <v>5</v>
      </c>
      <c r="U143" s="37" t="s">
        <v>37</v>
      </c>
      <c r="V143" s="129">
        <v>0</v>
      </c>
      <c r="W143" s="129">
        <f>V143*K143</f>
        <v>0</v>
      </c>
      <c r="X143" s="129">
        <v>0</v>
      </c>
      <c r="Y143" s="129">
        <f>X143*K143</f>
        <v>0</v>
      </c>
      <c r="Z143" s="129">
        <v>0</v>
      </c>
      <c r="AA143" s="130">
        <f>Z143*K143</f>
        <v>0</v>
      </c>
      <c r="AR143" s="18" t="s">
        <v>167</v>
      </c>
      <c r="AT143" s="18" t="s">
        <v>120</v>
      </c>
      <c r="AU143" s="18" t="s">
        <v>123</v>
      </c>
      <c r="AY143" s="18" t="s">
        <v>119</v>
      </c>
      <c r="BE143" s="131">
        <f>IF(U143="základná",N143,0)</f>
        <v>0</v>
      </c>
      <c r="BF143" s="131">
        <f>IF(U143="znížená",N143,0)</f>
        <v>0</v>
      </c>
      <c r="BG143" s="131">
        <f>IF(U143="zákl. prenesená",N143,0)</f>
        <v>0</v>
      </c>
      <c r="BH143" s="131">
        <f>IF(U143="zníž. prenesená",N143,0)</f>
        <v>0</v>
      </c>
      <c r="BI143" s="131">
        <f>IF(U143="nulová",N143,0)</f>
        <v>0</v>
      </c>
      <c r="BJ143" s="18" t="s">
        <v>123</v>
      </c>
      <c r="BK143" s="131">
        <f>ROUND(L143*K143,2)</f>
        <v>0</v>
      </c>
      <c r="BL143" s="18" t="s">
        <v>167</v>
      </c>
      <c r="BM143" s="18" t="s">
        <v>168</v>
      </c>
    </row>
    <row r="144" spans="1:65" s="9" customFormat="1" ht="29.85" customHeight="1">
      <c r="B144" s="116"/>
      <c r="C144" s="156"/>
      <c r="D144" s="157" t="s">
        <v>103</v>
      </c>
      <c r="E144" s="157"/>
      <c r="F144" s="157"/>
      <c r="G144" s="157"/>
      <c r="H144" s="157"/>
      <c r="I144" s="157"/>
      <c r="J144" s="157"/>
      <c r="K144" s="157"/>
      <c r="L144" s="157"/>
      <c r="M144" s="157"/>
      <c r="N144" s="232">
        <f>BK144</f>
        <v>0</v>
      </c>
      <c r="O144" s="233"/>
      <c r="P144" s="233"/>
      <c r="Q144" s="233"/>
      <c r="R144" s="118"/>
      <c r="T144" s="119"/>
      <c r="W144" s="120">
        <f>W145</f>
        <v>0</v>
      </c>
      <c r="Y144" s="120">
        <f>Y145</f>
        <v>0</v>
      </c>
      <c r="AA144" s="121">
        <f>AA145</f>
        <v>0</v>
      </c>
      <c r="AR144" s="122" t="s">
        <v>130</v>
      </c>
      <c r="AT144" s="123" t="s">
        <v>69</v>
      </c>
      <c r="AU144" s="123" t="s">
        <v>76</v>
      </c>
      <c r="AY144" s="122" t="s">
        <v>119</v>
      </c>
      <c r="BK144" s="124">
        <f>BK145</f>
        <v>0</v>
      </c>
    </row>
    <row r="145" spans="2:65" s="146" customFormat="1" ht="25.5" customHeight="1">
      <c r="B145" s="126"/>
      <c r="C145" s="152">
        <v>19</v>
      </c>
      <c r="D145" s="152" t="s">
        <v>120</v>
      </c>
      <c r="E145" s="153" t="s">
        <v>169</v>
      </c>
      <c r="F145" s="236" t="s">
        <v>170</v>
      </c>
      <c r="G145" s="236"/>
      <c r="H145" s="236"/>
      <c r="I145" s="236"/>
      <c r="J145" s="154" t="s">
        <v>166</v>
      </c>
      <c r="K145" s="155">
        <v>1</v>
      </c>
      <c r="L145" s="237"/>
      <c r="M145" s="237"/>
      <c r="N145" s="237">
        <f>ROUND(L145*K145,2)</f>
        <v>0</v>
      </c>
      <c r="O145" s="237"/>
      <c r="P145" s="237"/>
      <c r="Q145" s="237"/>
      <c r="R145" s="127"/>
      <c r="T145" s="128" t="s">
        <v>5</v>
      </c>
      <c r="U145" s="37" t="s">
        <v>37</v>
      </c>
      <c r="V145" s="129">
        <v>0</v>
      </c>
      <c r="W145" s="129">
        <f>V145*K145</f>
        <v>0</v>
      </c>
      <c r="X145" s="129">
        <v>0</v>
      </c>
      <c r="Y145" s="129">
        <f>X145*K145</f>
        <v>0</v>
      </c>
      <c r="Z145" s="129">
        <v>0</v>
      </c>
      <c r="AA145" s="130">
        <f>Z145*K145</f>
        <v>0</v>
      </c>
      <c r="AR145" s="18" t="s">
        <v>167</v>
      </c>
      <c r="AT145" s="18" t="s">
        <v>120</v>
      </c>
      <c r="AU145" s="18" t="s">
        <v>123</v>
      </c>
      <c r="AY145" s="18" t="s">
        <v>119</v>
      </c>
      <c r="BE145" s="131">
        <f>IF(U145="základná",N145,0)</f>
        <v>0</v>
      </c>
      <c r="BF145" s="131">
        <f>IF(U145="znížená",N145,0)</f>
        <v>0</v>
      </c>
      <c r="BG145" s="131">
        <f>IF(U145="zákl. prenesená",N145,0)</f>
        <v>0</v>
      </c>
      <c r="BH145" s="131">
        <f>IF(U145="zníž. prenesená",N145,0)</f>
        <v>0</v>
      </c>
      <c r="BI145" s="131">
        <f>IF(U145="nulová",N145,0)</f>
        <v>0</v>
      </c>
      <c r="BJ145" s="18" t="s">
        <v>123</v>
      </c>
      <c r="BK145" s="131">
        <f>ROUND(L145*K145,2)</f>
        <v>0</v>
      </c>
      <c r="BL145" s="18" t="s">
        <v>167</v>
      </c>
      <c r="BM145" s="18" t="s">
        <v>171</v>
      </c>
    </row>
    <row r="146" spans="2:65" s="9" customFormat="1" ht="29.85" customHeight="1">
      <c r="B146" s="116"/>
      <c r="C146" s="156"/>
      <c r="D146" s="157" t="s">
        <v>104</v>
      </c>
      <c r="E146" s="157"/>
      <c r="F146" s="157"/>
      <c r="G146" s="157"/>
      <c r="H146" s="157"/>
      <c r="I146" s="157"/>
      <c r="J146" s="157"/>
      <c r="K146" s="157"/>
      <c r="L146" s="157"/>
      <c r="M146" s="157"/>
      <c r="N146" s="232">
        <f>BK146</f>
        <v>0</v>
      </c>
      <c r="O146" s="233"/>
      <c r="P146" s="233"/>
      <c r="Q146" s="233"/>
      <c r="R146" s="118"/>
      <c r="T146" s="119"/>
      <c r="W146" s="120">
        <f>SUM(W147:W147)</f>
        <v>0</v>
      </c>
      <c r="Y146" s="120">
        <f>SUM(Y147:Y147)</f>
        <v>0</v>
      </c>
      <c r="AA146" s="121">
        <f>SUM(AA147:AA147)</f>
        <v>0</v>
      </c>
      <c r="AR146" s="122" t="s">
        <v>130</v>
      </c>
      <c r="AT146" s="123" t="s">
        <v>69</v>
      </c>
      <c r="AU146" s="123" t="s">
        <v>76</v>
      </c>
      <c r="AY146" s="122" t="s">
        <v>119</v>
      </c>
      <c r="BK146" s="124">
        <f>SUM(BK147:BK147)</f>
        <v>0</v>
      </c>
    </row>
    <row r="147" spans="2:65" s="146" customFormat="1" ht="25.5" customHeight="1">
      <c r="B147" s="126"/>
      <c r="C147" s="152">
        <v>20</v>
      </c>
      <c r="D147" s="152" t="s">
        <v>120</v>
      </c>
      <c r="E147" s="153" t="s">
        <v>172</v>
      </c>
      <c r="F147" s="236" t="s">
        <v>173</v>
      </c>
      <c r="G147" s="236"/>
      <c r="H147" s="236"/>
      <c r="I147" s="236"/>
      <c r="J147" s="154" t="s">
        <v>166</v>
      </c>
      <c r="K147" s="155">
        <v>1</v>
      </c>
      <c r="L147" s="237"/>
      <c r="M147" s="237"/>
      <c r="N147" s="237">
        <f>ROUND(L147*K147,2)</f>
        <v>0</v>
      </c>
      <c r="O147" s="237"/>
      <c r="P147" s="237"/>
      <c r="Q147" s="237"/>
      <c r="R147" s="127"/>
      <c r="T147" s="128" t="s">
        <v>5</v>
      </c>
      <c r="U147" s="37" t="s">
        <v>37</v>
      </c>
      <c r="V147" s="129">
        <v>0</v>
      </c>
      <c r="W147" s="129">
        <f>V147*K147</f>
        <v>0</v>
      </c>
      <c r="X147" s="129">
        <v>0</v>
      </c>
      <c r="Y147" s="129">
        <f>X147*K147</f>
        <v>0</v>
      </c>
      <c r="Z147" s="129">
        <v>0</v>
      </c>
      <c r="AA147" s="130">
        <f>Z147*K147</f>
        <v>0</v>
      </c>
      <c r="AR147" s="18" t="s">
        <v>167</v>
      </c>
      <c r="AT147" s="18" t="s">
        <v>120</v>
      </c>
      <c r="AU147" s="18" t="s">
        <v>123</v>
      </c>
      <c r="AY147" s="18" t="s">
        <v>119</v>
      </c>
      <c r="BE147" s="131">
        <f>IF(U147="základná",N147,0)</f>
        <v>0</v>
      </c>
      <c r="BF147" s="131">
        <f>IF(U147="znížená",N147,0)</f>
        <v>0</v>
      </c>
      <c r="BG147" s="131">
        <f>IF(U147="zákl. prenesená",N147,0)</f>
        <v>0</v>
      </c>
      <c r="BH147" s="131">
        <f>IF(U147="zníž. prenesená",N147,0)</f>
        <v>0</v>
      </c>
      <c r="BI147" s="131">
        <f>IF(U147="nulová",N147,0)</f>
        <v>0</v>
      </c>
      <c r="BJ147" s="18" t="s">
        <v>123</v>
      </c>
      <c r="BK147" s="131">
        <f>ROUND(L147*K147,2)</f>
        <v>0</v>
      </c>
      <c r="BL147" s="18" t="s">
        <v>167</v>
      </c>
      <c r="BM147" s="18" t="s">
        <v>174</v>
      </c>
    </row>
    <row r="148" spans="2:65" s="146" customFormat="1" ht="6.95" customHeight="1">
      <c r="B148" s="52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4"/>
    </row>
  </sheetData>
  <mergeCells count="129">
    <mergeCell ref="O9:P9"/>
    <mergeCell ref="O11:P11"/>
    <mergeCell ref="O12:P12"/>
    <mergeCell ref="O14:P14"/>
    <mergeCell ref="O15:P15"/>
    <mergeCell ref="O17:P17"/>
    <mergeCell ref="H1:K1"/>
    <mergeCell ref="C2:Q2"/>
    <mergeCell ref="S2:AC2"/>
    <mergeCell ref="C4:Q4"/>
    <mergeCell ref="F6:P6"/>
    <mergeCell ref="F7:P7"/>
    <mergeCell ref="M30:P30"/>
    <mergeCell ref="H32:J32"/>
    <mergeCell ref="M32:P32"/>
    <mergeCell ref="H33:J33"/>
    <mergeCell ref="M33:P33"/>
    <mergeCell ref="H34:J34"/>
    <mergeCell ref="M34:P34"/>
    <mergeCell ref="O18:P18"/>
    <mergeCell ref="O20:P20"/>
    <mergeCell ref="O21:P21"/>
    <mergeCell ref="E24:L24"/>
    <mergeCell ref="M27:P27"/>
    <mergeCell ref="M28:P28"/>
    <mergeCell ref="F78:P78"/>
    <mergeCell ref="F79:P79"/>
    <mergeCell ref="M81:P81"/>
    <mergeCell ref="M83:Q83"/>
    <mergeCell ref="M84:Q84"/>
    <mergeCell ref="C86:G86"/>
    <mergeCell ref="N86:Q86"/>
    <mergeCell ref="H35:J35"/>
    <mergeCell ref="M35:P35"/>
    <mergeCell ref="H36:J36"/>
    <mergeCell ref="M36:P36"/>
    <mergeCell ref="L38:P38"/>
    <mergeCell ref="C76:Q76"/>
    <mergeCell ref="N94:Q94"/>
    <mergeCell ref="N95:Q95"/>
    <mergeCell ref="N96:Q96"/>
    <mergeCell ref="N97:Q97"/>
    <mergeCell ref="N99:Q99"/>
    <mergeCell ref="L101:Q101"/>
    <mergeCell ref="N88:Q88"/>
    <mergeCell ref="N89:Q89"/>
    <mergeCell ref="N90:Q90"/>
    <mergeCell ref="N91:Q91"/>
    <mergeCell ref="N92:Q92"/>
    <mergeCell ref="N93:Q93"/>
    <mergeCell ref="F117:I117"/>
    <mergeCell ref="L117:M117"/>
    <mergeCell ref="N117:Q117"/>
    <mergeCell ref="N118:Q118"/>
    <mergeCell ref="N119:Q119"/>
    <mergeCell ref="N120:Q120"/>
    <mergeCell ref="C107:Q107"/>
    <mergeCell ref="F109:P109"/>
    <mergeCell ref="F110:P110"/>
    <mergeCell ref="M112:P112"/>
    <mergeCell ref="M114:Q114"/>
    <mergeCell ref="M115:Q115"/>
    <mergeCell ref="F123:I123"/>
    <mergeCell ref="L123:M123"/>
    <mergeCell ref="N123:Q123"/>
    <mergeCell ref="F124:I124"/>
    <mergeCell ref="L124:M124"/>
    <mergeCell ref="N124:Q124"/>
    <mergeCell ref="F121:I121"/>
    <mergeCell ref="L121:M121"/>
    <mergeCell ref="N121:Q121"/>
    <mergeCell ref="F122:I122"/>
    <mergeCell ref="L122:M122"/>
    <mergeCell ref="N122:Q122"/>
    <mergeCell ref="F127:I127"/>
    <mergeCell ref="L127:M127"/>
    <mergeCell ref="N127:Q127"/>
    <mergeCell ref="F128:I128"/>
    <mergeCell ref="L128:M128"/>
    <mergeCell ref="N128:Q128"/>
    <mergeCell ref="F125:I125"/>
    <mergeCell ref="L125:M125"/>
    <mergeCell ref="N125:Q125"/>
    <mergeCell ref="F126:I126"/>
    <mergeCell ref="L126:M126"/>
    <mergeCell ref="N126:Q126"/>
    <mergeCell ref="F133:I133"/>
    <mergeCell ref="L133:M133"/>
    <mergeCell ref="N133:Q133"/>
    <mergeCell ref="N134:Q134"/>
    <mergeCell ref="F135:I135"/>
    <mergeCell ref="L135:M135"/>
    <mergeCell ref="N135:Q135"/>
    <mergeCell ref="N129:Q129"/>
    <mergeCell ref="F130:I130"/>
    <mergeCell ref="L130:M130"/>
    <mergeCell ref="N130:Q130"/>
    <mergeCell ref="N131:Q131"/>
    <mergeCell ref="F132:I132"/>
    <mergeCell ref="L132:M132"/>
    <mergeCell ref="N132:Q132"/>
    <mergeCell ref="F138:I138"/>
    <mergeCell ref="L138:M138"/>
    <mergeCell ref="N138:Q138"/>
    <mergeCell ref="F139:I139"/>
    <mergeCell ref="L139:M139"/>
    <mergeCell ref="N139:Q139"/>
    <mergeCell ref="F136:I136"/>
    <mergeCell ref="L136:M136"/>
    <mergeCell ref="N136:Q136"/>
    <mergeCell ref="F137:I137"/>
    <mergeCell ref="L137:M137"/>
    <mergeCell ref="N137:Q137"/>
    <mergeCell ref="N144:Q144"/>
    <mergeCell ref="F145:I145"/>
    <mergeCell ref="L145:M145"/>
    <mergeCell ref="N145:Q145"/>
    <mergeCell ref="N146:Q146"/>
    <mergeCell ref="F147:I147"/>
    <mergeCell ref="L147:M147"/>
    <mergeCell ref="N147:Q147"/>
    <mergeCell ref="F140:I140"/>
    <mergeCell ref="L140:M140"/>
    <mergeCell ref="N140:Q140"/>
    <mergeCell ref="N141:Q141"/>
    <mergeCell ref="N142:Q142"/>
    <mergeCell ref="F143:I143"/>
    <mergeCell ref="L143:M143"/>
    <mergeCell ref="N143:Q143"/>
  </mergeCells>
  <hyperlinks>
    <hyperlink ref="F1:G1" location="C2" display="1) Krycí list rozpočtu" xr:uid="{7A57FBD8-DB11-4D4A-9F57-AB827D05DA18}"/>
    <hyperlink ref="H1:K1" location="C86" display="2) Rekapitulácia rozpočtu" xr:uid="{53FC44FD-A22C-4F14-AC72-799C297B2183}"/>
    <hyperlink ref="L1" location="C117" display="3) Rozpočet" xr:uid="{C9FDF5B7-CB71-451A-A20F-439C9F69FDD5}"/>
    <hyperlink ref="S1:T1" location="'Rekapitulácia stavby'!C2" display="Rekapitulácia stavby" xr:uid="{05D35A1B-1A23-441E-A14B-6245C421D2F3}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63D05-FD3E-417F-8E83-85DF06050123}">
  <sheetPr>
    <pageSetUpPr fitToPage="1"/>
  </sheetPr>
  <dimension ref="A1:BN148"/>
  <sheetViews>
    <sheetView showGridLines="0" zoomScaleNormal="100" workbookViewId="0">
      <pane ySplit="1" topLeftCell="A27" activePane="bottomLeft" state="frozen"/>
      <selection pane="bottomLeft" activeCell="AC144" sqref="AC144"/>
    </sheetView>
  </sheetViews>
  <sheetFormatPr defaultRowHeight="13.5"/>
  <cols>
    <col min="1" max="1" width="8.33203125" style="138" customWidth="1"/>
    <col min="2" max="2" width="1.6640625" style="138" customWidth="1"/>
    <col min="3" max="3" width="4.1640625" style="138" customWidth="1"/>
    <col min="4" max="4" width="4.33203125" style="138" customWidth="1"/>
    <col min="5" max="5" width="17.1640625" style="138" customWidth="1"/>
    <col min="6" max="7" width="11.1640625" style="138" customWidth="1"/>
    <col min="8" max="8" width="12.5" style="138" customWidth="1"/>
    <col min="9" max="9" width="7" style="138" customWidth="1"/>
    <col min="10" max="10" width="5.1640625" style="138" customWidth="1"/>
    <col min="11" max="11" width="11.5" style="138" customWidth="1"/>
    <col min="12" max="12" width="12" style="138" customWidth="1"/>
    <col min="13" max="14" width="6" style="138" customWidth="1"/>
    <col min="15" max="15" width="2" style="138" customWidth="1"/>
    <col min="16" max="16" width="12.5" style="138" customWidth="1"/>
    <col min="17" max="17" width="4.1640625" style="138" customWidth="1"/>
    <col min="18" max="18" width="1.6640625" style="138" customWidth="1"/>
    <col min="19" max="19" width="8.1640625" style="138" customWidth="1"/>
    <col min="20" max="20" width="29.6640625" style="138" hidden="1" customWidth="1"/>
    <col min="21" max="21" width="16.33203125" style="138" hidden="1" customWidth="1"/>
    <col min="22" max="22" width="12.33203125" style="138" hidden="1" customWidth="1"/>
    <col min="23" max="23" width="16.33203125" style="138" hidden="1" customWidth="1"/>
    <col min="24" max="24" width="12.1640625" style="138" hidden="1" customWidth="1"/>
    <col min="25" max="25" width="15" style="138" hidden="1" customWidth="1"/>
    <col min="26" max="26" width="11" style="138" hidden="1" customWidth="1"/>
    <col min="27" max="27" width="15" style="138" hidden="1" customWidth="1"/>
    <col min="28" max="28" width="16.33203125" style="138" hidden="1" customWidth="1"/>
    <col min="29" max="29" width="11" style="138" customWidth="1"/>
    <col min="30" max="30" width="15" style="138" customWidth="1"/>
    <col min="31" max="31" width="16.33203125" style="138" customWidth="1"/>
    <col min="32" max="16384" width="9.33203125" style="138"/>
  </cols>
  <sheetData>
    <row r="1" spans="1:66" ht="21.75" customHeight="1">
      <c r="A1" s="15"/>
      <c r="B1" s="12"/>
      <c r="C1" s="12"/>
      <c r="D1" s="13" t="s">
        <v>1</v>
      </c>
      <c r="E1" s="12"/>
      <c r="F1" s="14" t="s">
        <v>85</v>
      </c>
      <c r="G1" s="14"/>
      <c r="H1" s="225" t="s">
        <v>86</v>
      </c>
      <c r="I1" s="225"/>
      <c r="J1" s="225"/>
      <c r="K1" s="225"/>
      <c r="L1" s="14" t="s">
        <v>87</v>
      </c>
      <c r="M1" s="12"/>
      <c r="N1" s="12"/>
      <c r="O1" s="13" t="s">
        <v>88</v>
      </c>
      <c r="P1" s="12"/>
      <c r="Q1" s="12"/>
      <c r="R1" s="12"/>
      <c r="S1" s="14" t="s">
        <v>89</v>
      </c>
      <c r="T1" s="14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</row>
    <row r="2" spans="1:66" ht="36.950000000000003" customHeight="1">
      <c r="C2" s="219" t="s">
        <v>7</v>
      </c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S2" s="187" t="s">
        <v>8</v>
      </c>
      <c r="T2" s="188"/>
      <c r="U2" s="188"/>
      <c r="V2" s="188"/>
      <c r="W2" s="188"/>
      <c r="X2" s="188"/>
      <c r="Y2" s="188"/>
      <c r="Z2" s="188"/>
      <c r="AA2" s="188"/>
      <c r="AB2" s="188"/>
      <c r="AC2" s="188"/>
      <c r="AT2" s="18" t="s">
        <v>77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70</v>
      </c>
    </row>
    <row r="4" spans="1:66" ht="36.950000000000003" customHeight="1">
      <c r="B4" s="22"/>
      <c r="C4" s="212" t="s">
        <v>223</v>
      </c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3"/>
      <c r="T4" s="143" t="s">
        <v>12</v>
      </c>
      <c r="AT4" s="18" t="s">
        <v>6</v>
      </c>
    </row>
    <row r="5" spans="1:66" ht="6.95" customHeight="1">
      <c r="B5" s="22"/>
      <c r="R5" s="23"/>
    </row>
    <row r="6" spans="1:66" ht="25.35" customHeight="1">
      <c r="B6" s="22"/>
      <c r="D6" s="147" t="s">
        <v>16</v>
      </c>
      <c r="F6" s="245" t="str">
        <f>'Rekapitulácia stavby'!K6</f>
        <v>Rekonštrukcia jestvujúcich priechodov a retardérov v meste Trebišov</v>
      </c>
      <c r="G6" s="246"/>
      <c r="H6" s="246"/>
      <c r="I6" s="246"/>
      <c r="J6" s="246"/>
      <c r="K6" s="246"/>
      <c r="L6" s="246"/>
      <c r="M6" s="246"/>
      <c r="N6" s="246"/>
      <c r="O6" s="246"/>
      <c r="P6" s="246"/>
      <c r="R6" s="23"/>
    </row>
    <row r="7" spans="1:66" s="146" customFormat="1" ht="32.85" customHeight="1">
      <c r="B7" s="30"/>
      <c r="D7" s="26" t="s">
        <v>90</v>
      </c>
      <c r="F7" s="222" t="s">
        <v>199</v>
      </c>
      <c r="G7" s="244"/>
      <c r="H7" s="244"/>
      <c r="I7" s="244"/>
      <c r="J7" s="244"/>
      <c r="K7" s="244"/>
      <c r="L7" s="244"/>
      <c r="M7" s="244"/>
      <c r="N7" s="244"/>
      <c r="O7" s="244"/>
      <c r="P7" s="244"/>
      <c r="R7" s="31"/>
    </row>
    <row r="8" spans="1:66" s="146" customFormat="1" ht="14.45" customHeight="1">
      <c r="B8" s="30"/>
      <c r="D8" s="147" t="s">
        <v>17</v>
      </c>
      <c r="F8" s="144" t="s">
        <v>5</v>
      </c>
      <c r="M8" s="147" t="s">
        <v>18</v>
      </c>
      <c r="O8" s="144" t="s">
        <v>5</v>
      </c>
      <c r="R8" s="31"/>
    </row>
    <row r="9" spans="1:66" s="146" customFormat="1" ht="14.45" customHeight="1">
      <c r="B9" s="30"/>
      <c r="D9" s="147" t="s">
        <v>20</v>
      </c>
      <c r="F9" s="144" t="s">
        <v>182</v>
      </c>
      <c r="M9" s="147" t="s">
        <v>21</v>
      </c>
      <c r="O9" s="247">
        <f>'Rekapitulácia stavby'!AN8</f>
        <v>44092</v>
      </c>
      <c r="P9" s="247"/>
      <c r="R9" s="31"/>
    </row>
    <row r="10" spans="1:66" s="146" customFormat="1" ht="10.9" customHeight="1">
      <c r="B10" s="30"/>
      <c r="R10" s="31"/>
    </row>
    <row r="11" spans="1:66" s="146" customFormat="1" ht="14.45" customHeight="1">
      <c r="B11" s="30"/>
      <c r="D11" s="147" t="s">
        <v>22</v>
      </c>
      <c r="M11" s="147" t="s">
        <v>23</v>
      </c>
      <c r="O11" s="221" t="s">
        <v>5</v>
      </c>
      <c r="P11" s="221"/>
      <c r="R11" s="31"/>
    </row>
    <row r="12" spans="1:66" s="146" customFormat="1" ht="18" customHeight="1">
      <c r="B12" s="30"/>
      <c r="E12" s="144" t="s">
        <v>183</v>
      </c>
      <c r="M12" s="147" t="s">
        <v>24</v>
      </c>
      <c r="O12" s="221" t="s">
        <v>5</v>
      </c>
      <c r="P12" s="221"/>
      <c r="R12" s="31"/>
    </row>
    <row r="13" spans="1:66" s="146" customFormat="1" ht="6.95" customHeight="1">
      <c r="B13" s="30"/>
      <c r="R13" s="31"/>
    </row>
    <row r="14" spans="1:66" s="146" customFormat="1" ht="14.45" customHeight="1">
      <c r="B14" s="30"/>
      <c r="D14" s="147" t="s">
        <v>25</v>
      </c>
      <c r="M14" s="147" t="s">
        <v>23</v>
      </c>
      <c r="O14" s="221" t="str">
        <f>IF('Rekapitulácia stavby'!AN13="","",'Rekapitulácia stavby'!AN13)</f>
        <v/>
      </c>
      <c r="P14" s="221"/>
      <c r="R14" s="31"/>
    </row>
    <row r="15" spans="1:66" s="146" customFormat="1" ht="18" customHeight="1">
      <c r="B15" s="30"/>
      <c r="E15" s="144" t="str">
        <f>IF('Rekapitulácia stavby'!E14="","",'Rekapitulácia stavby'!E14)</f>
        <v xml:space="preserve"> </v>
      </c>
      <c r="M15" s="147" t="s">
        <v>24</v>
      </c>
      <c r="O15" s="221" t="str">
        <f>IF('Rekapitulácia stavby'!AN14="","",'Rekapitulácia stavby'!AN14)</f>
        <v/>
      </c>
      <c r="P15" s="221"/>
      <c r="R15" s="31"/>
    </row>
    <row r="16" spans="1:66" s="146" customFormat="1" ht="6.95" customHeight="1">
      <c r="B16" s="30"/>
      <c r="R16" s="31"/>
    </row>
    <row r="17" spans="2:18" s="146" customFormat="1" ht="14.45" customHeight="1">
      <c r="B17" s="30"/>
      <c r="D17" s="147" t="s">
        <v>27</v>
      </c>
      <c r="M17" s="147" t="s">
        <v>23</v>
      </c>
      <c r="O17" s="221" t="s">
        <v>5</v>
      </c>
      <c r="P17" s="221"/>
      <c r="R17" s="31"/>
    </row>
    <row r="18" spans="2:18" s="146" customFormat="1" ht="18" customHeight="1">
      <c r="B18" s="30"/>
      <c r="E18" s="144"/>
      <c r="M18" s="147" t="s">
        <v>24</v>
      </c>
      <c r="O18" s="221" t="s">
        <v>5</v>
      </c>
      <c r="P18" s="221"/>
      <c r="R18" s="31"/>
    </row>
    <row r="19" spans="2:18" s="146" customFormat="1" ht="6.95" customHeight="1">
      <c r="B19" s="30"/>
      <c r="R19" s="31"/>
    </row>
    <row r="20" spans="2:18" s="146" customFormat="1" ht="14.45" customHeight="1">
      <c r="B20" s="30"/>
      <c r="D20" s="147" t="s">
        <v>29</v>
      </c>
      <c r="M20" s="147" t="s">
        <v>23</v>
      </c>
      <c r="O20" s="221" t="s">
        <v>5</v>
      </c>
      <c r="P20" s="221"/>
      <c r="R20" s="31"/>
    </row>
    <row r="21" spans="2:18" s="146" customFormat="1" ht="18" customHeight="1">
      <c r="B21" s="30"/>
      <c r="E21" s="144" t="s">
        <v>184</v>
      </c>
      <c r="M21" s="147" t="s">
        <v>24</v>
      </c>
      <c r="O21" s="221" t="s">
        <v>5</v>
      </c>
      <c r="P21" s="221"/>
      <c r="R21" s="31"/>
    </row>
    <row r="22" spans="2:18" s="146" customFormat="1" ht="6.95" customHeight="1">
      <c r="B22" s="30"/>
      <c r="R22" s="31"/>
    </row>
    <row r="23" spans="2:18" s="146" customFormat="1" ht="14.45" customHeight="1">
      <c r="B23" s="30"/>
      <c r="D23" s="147" t="s">
        <v>30</v>
      </c>
      <c r="R23" s="31"/>
    </row>
    <row r="24" spans="2:18" s="146" customFormat="1" ht="16.5" customHeight="1">
      <c r="B24" s="30"/>
      <c r="E24" s="223" t="s">
        <v>5</v>
      </c>
      <c r="F24" s="223"/>
      <c r="G24" s="223"/>
      <c r="H24" s="223"/>
      <c r="I24" s="223"/>
      <c r="J24" s="223"/>
      <c r="K24" s="223"/>
      <c r="L24" s="223"/>
      <c r="R24" s="31"/>
    </row>
    <row r="25" spans="2:18" s="146" customFormat="1" ht="6.95" customHeight="1">
      <c r="B25" s="30"/>
      <c r="R25" s="31"/>
    </row>
    <row r="26" spans="2:18" s="146" customFormat="1" ht="6.95" customHeight="1">
      <c r="B26" s="30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R26" s="31"/>
    </row>
    <row r="27" spans="2:18" s="146" customFormat="1" ht="14.45" customHeight="1">
      <c r="B27" s="30"/>
      <c r="D27" s="94" t="s">
        <v>91</v>
      </c>
      <c r="M27" s="198">
        <f>N88</f>
        <v>0</v>
      </c>
      <c r="N27" s="198"/>
      <c r="O27" s="198"/>
      <c r="P27" s="198"/>
      <c r="R27" s="31"/>
    </row>
    <row r="28" spans="2:18" s="146" customFormat="1" ht="14.45" customHeight="1">
      <c r="B28" s="30"/>
      <c r="D28" s="29" t="s">
        <v>92</v>
      </c>
      <c r="M28" s="198">
        <f>N99</f>
        <v>0</v>
      </c>
      <c r="N28" s="198"/>
      <c r="O28" s="198"/>
      <c r="P28" s="198"/>
      <c r="R28" s="31"/>
    </row>
    <row r="29" spans="2:18" s="146" customFormat="1" ht="6.95" customHeight="1">
      <c r="B29" s="30"/>
      <c r="R29" s="31"/>
    </row>
    <row r="30" spans="2:18" s="146" customFormat="1" ht="25.35" customHeight="1">
      <c r="B30" s="30"/>
      <c r="D30" s="95" t="s">
        <v>33</v>
      </c>
      <c r="M30" s="258">
        <f>ROUND(M27+M28,2)</f>
        <v>0</v>
      </c>
      <c r="N30" s="244"/>
      <c r="O30" s="244"/>
      <c r="P30" s="244"/>
      <c r="R30" s="31"/>
    </row>
    <row r="31" spans="2:18" s="146" customFormat="1" ht="6.95" customHeight="1">
      <c r="B31" s="30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R31" s="31"/>
    </row>
    <row r="32" spans="2:18" s="146" customFormat="1" ht="14.45" customHeight="1">
      <c r="B32" s="30"/>
      <c r="D32" s="141" t="s">
        <v>34</v>
      </c>
      <c r="E32" s="141" t="s">
        <v>35</v>
      </c>
      <c r="F32" s="142">
        <v>0.2</v>
      </c>
      <c r="G32" s="96" t="s">
        <v>36</v>
      </c>
      <c r="H32" s="255">
        <f>ROUND((SUM(BE99:BE100)+SUM(BE118:BE147)), 2)</f>
        <v>0</v>
      </c>
      <c r="I32" s="244"/>
      <c r="J32" s="244"/>
      <c r="M32" s="255">
        <f>ROUND(ROUND((SUM(BE99:BE100)+SUM(BE118:BE147)), 2)*F32, 2)</f>
        <v>0</v>
      </c>
      <c r="N32" s="244"/>
      <c r="O32" s="244"/>
      <c r="P32" s="244"/>
      <c r="R32" s="31"/>
    </row>
    <row r="33" spans="2:18" s="146" customFormat="1" ht="14.45" customHeight="1">
      <c r="B33" s="30"/>
      <c r="E33" s="141" t="s">
        <v>37</v>
      </c>
      <c r="F33" s="142">
        <v>0.2</v>
      </c>
      <c r="G33" s="96" t="s">
        <v>36</v>
      </c>
      <c r="H33" s="255">
        <f>M30</f>
        <v>0</v>
      </c>
      <c r="I33" s="244"/>
      <c r="J33" s="244"/>
      <c r="M33" s="255">
        <f>0.2*M30</f>
        <v>0</v>
      </c>
      <c r="N33" s="244"/>
      <c r="O33" s="244"/>
      <c r="P33" s="244"/>
      <c r="R33" s="31"/>
    </row>
    <row r="34" spans="2:18" s="146" customFormat="1" ht="14.45" hidden="1" customHeight="1">
      <c r="B34" s="30"/>
      <c r="E34" s="141" t="s">
        <v>38</v>
      </c>
      <c r="F34" s="142">
        <v>0.2</v>
      </c>
      <c r="G34" s="96" t="s">
        <v>36</v>
      </c>
      <c r="H34" s="255">
        <f>ROUND((SUM(BG99:BG100)+SUM(BG118:BG147)), 2)</f>
        <v>0</v>
      </c>
      <c r="I34" s="244"/>
      <c r="J34" s="244"/>
      <c r="M34" s="255">
        <v>0</v>
      </c>
      <c r="N34" s="244"/>
      <c r="O34" s="244"/>
      <c r="P34" s="244"/>
      <c r="R34" s="31"/>
    </row>
    <row r="35" spans="2:18" s="146" customFormat="1" ht="14.45" hidden="1" customHeight="1">
      <c r="B35" s="30"/>
      <c r="E35" s="141" t="s">
        <v>39</v>
      </c>
      <c r="F35" s="142">
        <v>0.2</v>
      </c>
      <c r="G35" s="96" t="s">
        <v>36</v>
      </c>
      <c r="H35" s="255">
        <f>ROUND((SUM(BH99:BH100)+SUM(BH118:BH147)), 2)</f>
        <v>0</v>
      </c>
      <c r="I35" s="244"/>
      <c r="J35" s="244"/>
      <c r="M35" s="255">
        <v>0</v>
      </c>
      <c r="N35" s="244"/>
      <c r="O35" s="244"/>
      <c r="P35" s="244"/>
      <c r="R35" s="31"/>
    </row>
    <row r="36" spans="2:18" s="146" customFormat="1" ht="14.45" hidden="1" customHeight="1">
      <c r="B36" s="30"/>
      <c r="E36" s="141" t="s">
        <v>40</v>
      </c>
      <c r="F36" s="142">
        <v>0</v>
      </c>
      <c r="G36" s="96" t="s">
        <v>36</v>
      </c>
      <c r="H36" s="255">
        <f>ROUND((SUM(BI99:BI100)+SUM(BI118:BI147)), 2)</f>
        <v>0</v>
      </c>
      <c r="I36" s="244"/>
      <c r="J36" s="244"/>
      <c r="M36" s="255">
        <v>0</v>
      </c>
      <c r="N36" s="244"/>
      <c r="O36" s="244"/>
      <c r="P36" s="244"/>
      <c r="R36" s="31"/>
    </row>
    <row r="37" spans="2:18" s="146" customFormat="1" ht="6.95" customHeight="1">
      <c r="B37" s="30"/>
      <c r="R37" s="31"/>
    </row>
    <row r="38" spans="2:18" s="146" customFormat="1" ht="25.35" customHeight="1">
      <c r="B38" s="30"/>
      <c r="C38" s="151"/>
      <c r="D38" s="97" t="s">
        <v>41</v>
      </c>
      <c r="E38" s="65"/>
      <c r="F38" s="65"/>
      <c r="G38" s="98" t="s">
        <v>42</v>
      </c>
      <c r="H38" s="99" t="s">
        <v>43</v>
      </c>
      <c r="I38" s="65"/>
      <c r="J38" s="65"/>
      <c r="K38" s="65"/>
      <c r="L38" s="256">
        <f>SUM(M30:M36)</f>
        <v>0</v>
      </c>
      <c r="M38" s="256"/>
      <c r="N38" s="256"/>
      <c r="O38" s="256"/>
      <c r="P38" s="257"/>
      <c r="Q38" s="151"/>
      <c r="R38" s="31"/>
    </row>
    <row r="39" spans="2:18" s="146" customFormat="1" ht="14.45" customHeight="1">
      <c r="B39" s="30"/>
      <c r="R39" s="31"/>
    </row>
    <row r="40" spans="2:18" s="146" customFormat="1" ht="14.45" customHeight="1">
      <c r="B40" s="30"/>
      <c r="R40" s="31"/>
    </row>
    <row r="41" spans="2:18">
      <c r="B41" s="22"/>
      <c r="R41" s="23"/>
    </row>
    <row r="42" spans="2:18">
      <c r="B42" s="22"/>
      <c r="R42" s="23"/>
    </row>
    <row r="43" spans="2:18">
      <c r="B43" s="22"/>
      <c r="R43" s="23"/>
    </row>
    <row r="44" spans="2:18">
      <c r="B44" s="22"/>
      <c r="R44" s="23"/>
    </row>
    <row r="45" spans="2:18">
      <c r="B45" s="22"/>
      <c r="R45" s="23"/>
    </row>
    <row r="46" spans="2:18">
      <c r="B46" s="22"/>
      <c r="R46" s="23"/>
    </row>
    <row r="47" spans="2:18">
      <c r="B47" s="22"/>
      <c r="R47" s="23"/>
    </row>
    <row r="48" spans="2:18">
      <c r="B48" s="22"/>
      <c r="R48" s="23"/>
    </row>
    <row r="49" spans="2:18">
      <c r="B49" s="22"/>
      <c r="R49" s="23"/>
    </row>
    <row r="50" spans="2:18" s="146" customFormat="1" ht="15">
      <c r="B50" s="30"/>
      <c r="D50" s="43" t="s">
        <v>44</v>
      </c>
      <c r="E50" s="44"/>
      <c r="F50" s="44"/>
      <c r="G50" s="44"/>
      <c r="H50" s="45"/>
      <c r="J50" s="43" t="s">
        <v>45</v>
      </c>
      <c r="K50" s="44"/>
      <c r="L50" s="44"/>
      <c r="M50" s="44"/>
      <c r="N50" s="44"/>
      <c r="O50" s="44"/>
      <c r="P50" s="45"/>
      <c r="R50" s="31"/>
    </row>
    <row r="51" spans="2:18">
      <c r="B51" s="22"/>
      <c r="D51" s="46"/>
      <c r="H51" s="47"/>
      <c r="J51" s="46"/>
      <c r="P51" s="47"/>
      <c r="R51" s="23"/>
    </row>
    <row r="52" spans="2:18">
      <c r="B52" s="22"/>
      <c r="D52" s="46"/>
      <c r="H52" s="47"/>
      <c r="J52" s="46"/>
      <c r="P52" s="47"/>
      <c r="R52" s="23"/>
    </row>
    <row r="53" spans="2:18">
      <c r="B53" s="22"/>
      <c r="D53" s="46"/>
      <c r="H53" s="47"/>
      <c r="J53" s="46"/>
      <c r="P53" s="47"/>
      <c r="R53" s="23"/>
    </row>
    <row r="54" spans="2:18">
      <c r="B54" s="22"/>
      <c r="D54" s="46"/>
      <c r="H54" s="47"/>
      <c r="J54" s="46"/>
      <c r="P54" s="47"/>
      <c r="R54" s="23"/>
    </row>
    <row r="55" spans="2:18">
      <c r="B55" s="22"/>
      <c r="D55" s="46"/>
      <c r="H55" s="47"/>
      <c r="J55" s="46"/>
      <c r="P55" s="47"/>
      <c r="R55" s="23"/>
    </row>
    <row r="56" spans="2:18">
      <c r="B56" s="22"/>
      <c r="D56" s="46"/>
      <c r="H56" s="47"/>
      <c r="J56" s="46"/>
      <c r="P56" s="47"/>
      <c r="R56" s="23"/>
    </row>
    <row r="57" spans="2:18">
      <c r="B57" s="22"/>
      <c r="D57" s="46"/>
      <c r="H57" s="47"/>
      <c r="J57" s="46"/>
      <c r="P57" s="47"/>
      <c r="R57" s="23"/>
    </row>
    <row r="58" spans="2:18">
      <c r="B58" s="22"/>
      <c r="D58" s="46"/>
      <c r="H58" s="47"/>
      <c r="J58" s="46"/>
      <c r="P58" s="47"/>
      <c r="R58" s="23"/>
    </row>
    <row r="59" spans="2:18" s="146" customFormat="1" ht="15">
      <c r="B59" s="30"/>
      <c r="D59" s="48" t="s">
        <v>46</v>
      </c>
      <c r="E59" s="49"/>
      <c r="F59" s="49"/>
      <c r="G59" s="50" t="s">
        <v>47</v>
      </c>
      <c r="H59" s="51"/>
      <c r="J59" s="48" t="s">
        <v>46</v>
      </c>
      <c r="K59" s="49"/>
      <c r="L59" s="49"/>
      <c r="M59" s="49"/>
      <c r="N59" s="50" t="s">
        <v>47</v>
      </c>
      <c r="O59" s="49"/>
      <c r="P59" s="51"/>
      <c r="R59" s="31"/>
    </row>
    <row r="60" spans="2:18">
      <c r="B60" s="22"/>
      <c r="R60" s="23"/>
    </row>
    <row r="61" spans="2:18" s="146" customFormat="1" ht="15">
      <c r="B61" s="30"/>
      <c r="D61" s="43" t="s">
        <v>48</v>
      </c>
      <c r="E61" s="44"/>
      <c r="F61" s="44"/>
      <c r="G61" s="44"/>
      <c r="H61" s="45"/>
      <c r="J61" s="43" t="s">
        <v>49</v>
      </c>
      <c r="K61" s="44"/>
      <c r="L61" s="44"/>
      <c r="M61" s="44"/>
      <c r="N61" s="44"/>
      <c r="O61" s="44"/>
      <c r="P61" s="45"/>
      <c r="R61" s="31"/>
    </row>
    <row r="62" spans="2:18">
      <c r="B62" s="22"/>
      <c r="D62" s="46"/>
      <c r="H62" s="47"/>
      <c r="J62" s="46"/>
      <c r="P62" s="47"/>
      <c r="R62" s="23"/>
    </row>
    <row r="63" spans="2:18">
      <c r="B63" s="22"/>
      <c r="D63" s="46"/>
      <c r="H63" s="47"/>
      <c r="J63" s="46"/>
      <c r="P63" s="47"/>
      <c r="R63" s="23"/>
    </row>
    <row r="64" spans="2:18">
      <c r="B64" s="22"/>
      <c r="D64" s="46"/>
      <c r="H64" s="47"/>
      <c r="J64" s="46"/>
      <c r="P64" s="47"/>
      <c r="R64" s="23"/>
    </row>
    <row r="65" spans="2:18">
      <c r="B65" s="22"/>
      <c r="D65" s="46"/>
      <c r="H65" s="47"/>
      <c r="J65" s="46"/>
      <c r="P65" s="47"/>
      <c r="R65" s="23"/>
    </row>
    <row r="66" spans="2:18">
      <c r="B66" s="22"/>
      <c r="D66" s="46"/>
      <c r="H66" s="47"/>
      <c r="J66" s="46"/>
      <c r="P66" s="47"/>
      <c r="R66" s="23"/>
    </row>
    <row r="67" spans="2:18">
      <c r="B67" s="22"/>
      <c r="D67" s="46"/>
      <c r="H67" s="47"/>
      <c r="J67" s="46"/>
      <c r="P67" s="47"/>
      <c r="R67" s="23"/>
    </row>
    <row r="68" spans="2:18">
      <c r="B68" s="22"/>
      <c r="D68" s="46"/>
      <c r="H68" s="47"/>
      <c r="J68" s="46"/>
      <c r="P68" s="47"/>
      <c r="R68" s="23"/>
    </row>
    <row r="69" spans="2:18">
      <c r="B69" s="22"/>
      <c r="D69" s="46"/>
      <c r="H69" s="47"/>
      <c r="J69" s="46"/>
      <c r="P69" s="47"/>
      <c r="R69" s="23"/>
    </row>
    <row r="70" spans="2:18" s="146" customFormat="1" ht="15">
      <c r="B70" s="30"/>
      <c r="D70" s="48" t="s">
        <v>46</v>
      </c>
      <c r="E70" s="49"/>
      <c r="F70" s="49"/>
      <c r="G70" s="50" t="s">
        <v>47</v>
      </c>
      <c r="H70" s="51"/>
      <c r="J70" s="48" t="s">
        <v>46</v>
      </c>
      <c r="K70" s="49"/>
      <c r="L70" s="49"/>
      <c r="M70" s="49"/>
      <c r="N70" s="50" t="s">
        <v>47</v>
      </c>
      <c r="O70" s="49"/>
      <c r="P70" s="51"/>
      <c r="R70" s="31"/>
    </row>
    <row r="71" spans="2:18" s="146" customFormat="1" ht="14.45" customHeight="1">
      <c r="B71" s="52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4"/>
    </row>
    <row r="75" spans="2:18" s="146" customFormat="1" ht="6.95" customHeight="1">
      <c r="B75" s="55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7"/>
    </row>
    <row r="76" spans="2:18" s="146" customFormat="1" ht="36.950000000000003" customHeight="1">
      <c r="B76" s="30"/>
      <c r="C76" s="212" t="s">
        <v>224</v>
      </c>
      <c r="D76" s="213"/>
      <c r="E76" s="213"/>
      <c r="F76" s="213"/>
      <c r="G76" s="213"/>
      <c r="H76" s="213"/>
      <c r="I76" s="213"/>
      <c r="J76" s="213"/>
      <c r="K76" s="213"/>
      <c r="L76" s="213"/>
      <c r="M76" s="213"/>
      <c r="N76" s="213"/>
      <c r="O76" s="213"/>
      <c r="P76" s="213"/>
      <c r="Q76" s="213"/>
      <c r="R76" s="31"/>
    </row>
    <row r="77" spans="2:18" s="146" customFormat="1" ht="6.95" customHeight="1">
      <c r="B77" s="30"/>
      <c r="R77" s="31"/>
    </row>
    <row r="78" spans="2:18" s="146" customFormat="1" ht="30" customHeight="1">
      <c r="B78" s="30"/>
      <c r="C78" s="147" t="s">
        <v>16</v>
      </c>
      <c r="F78" s="245" t="str">
        <f>F6</f>
        <v>Rekonštrukcia jestvujúcich priechodov a retardérov v meste Trebišov</v>
      </c>
      <c r="G78" s="246"/>
      <c r="H78" s="246"/>
      <c r="I78" s="246"/>
      <c r="J78" s="246"/>
      <c r="K78" s="246"/>
      <c r="L78" s="246"/>
      <c r="M78" s="246"/>
      <c r="N78" s="246"/>
      <c r="O78" s="246"/>
      <c r="P78" s="246"/>
      <c r="R78" s="31"/>
    </row>
    <row r="79" spans="2:18" s="146" customFormat="1" ht="36.950000000000003" customHeight="1">
      <c r="B79" s="30"/>
      <c r="C79" s="61" t="s">
        <v>90</v>
      </c>
      <c r="F79" s="214" t="str">
        <f>F7</f>
        <v xml:space="preserve">06 - Priechod pre chodcov </v>
      </c>
      <c r="G79" s="244"/>
      <c r="H79" s="244"/>
      <c r="I79" s="244"/>
      <c r="J79" s="244"/>
      <c r="K79" s="244"/>
      <c r="L79" s="244"/>
      <c r="M79" s="244"/>
      <c r="N79" s="244"/>
      <c r="O79" s="244"/>
      <c r="P79" s="244"/>
      <c r="R79" s="31"/>
    </row>
    <row r="80" spans="2:18" s="146" customFormat="1" ht="6.95" customHeight="1">
      <c r="B80" s="30"/>
      <c r="R80" s="31"/>
    </row>
    <row r="81" spans="2:47" s="146" customFormat="1" ht="18" customHeight="1">
      <c r="B81" s="30"/>
      <c r="C81" s="147" t="s">
        <v>20</v>
      </c>
      <c r="F81" s="144" t="str">
        <f>F9</f>
        <v>Trebišov</v>
      </c>
      <c r="K81" s="147" t="s">
        <v>21</v>
      </c>
      <c r="M81" s="247">
        <f>IF(O9="","",O9)</f>
        <v>44092</v>
      </c>
      <c r="N81" s="247"/>
      <c r="O81" s="247"/>
      <c r="P81" s="247"/>
      <c r="R81" s="31"/>
    </row>
    <row r="82" spans="2:47" s="146" customFormat="1" ht="6.95" customHeight="1">
      <c r="B82" s="30"/>
      <c r="R82" s="31"/>
    </row>
    <row r="83" spans="2:47" s="146" customFormat="1" ht="15">
      <c r="B83" s="30"/>
      <c r="C83" s="147" t="s">
        <v>22</v>
      </c>
      <c r="F83" s="144" t="str">
        <f>E12</f>
        <v>Mesto Trebišov</v>
      </c>
      <c r="K83" s="147" t="s">
        <v>27</v>
      </c>
      <c r="M83" s="221">
        <f>E18</f>
        <v>0</v>
      </c>
      <c r="N83" s="221"/>
      <c r="O83" s="221"/>
      <c r="P83" s="221"/>
      <c r="Q83" s="221"/>
      <c r="R83" s="31"/>
    </row>
    <row r="84" spans="2:47" s="146" customFormat="1" ht="14.45" customHeight="1">
      <c r="B84" s="30"/>
      <c r="C84" s="147" t="s">
        <v>25</v>
      </c>
      <c r="F84" s="144" t="str">
        <f>IF(E15="","",E15)</f>
        <v xml:space="preserve"> </v>
      </c>
      <c r="K84" s="147" t="s">
        <v>29</v>
      </c>
      <c r="M84" s="221" t="str">
        <f>E21</f>
        <v>Ing. Z. Béreš</v>
      </c>
      <c r="N84" s="221"/>
      <c r="O84" s="221"/>
      <c r="P84" s="221"/>
      <c r="Q84" s="221"/>
      <c r="R84" s="31"/>
    </row>
    <row r="85" spans="2:47" s="146" customFormat="1" ht="10.35" customHeight="1">
      <c r="B85" s="30"/>
      <c r="R85" s="31"/>
    </row>
    <row r="86" spans="2:47" s="146" customFormat="1" ht="29.25" customHeight="1">
      <c r="B86" s="30"/>
      <c r="C86" s="253" t="s">
        <v>93</v>
      </c>
      <c r="D86" s="254"/>
      <c r="E86" s="254"/>
      <c r="F86" s="254"/>
      <c r="G86" s="254"/>
      <c r="H86" s="151"/>
      <c r="I86" s="151"/>
      <c r="J86" s="151"/>
      <c r="K86" s="151"/>
      <c r="L86" s="151"/>
      <c r="M86" s="151"/>
      <c r="N86" s="253" t="s">
        <v>94</v>
      </c>
      <c r="O86" s="254"/>
      <c r="P86" s="254"/>
      <c r="Q86" s="254"/>
      <c r="R86" s="31"/>
    </row>
    <row r="87" spans="2:47" s="146" customFormat="1" ht="10.35" customHeight="1">
      <c r="B87" s="30"/>
      <c r="R87" s="31"/>
    </row>
    <row r="88" spans="2:47" s="146" customFormat="1" ht="29.25" customHeight="1">
      <c r="B88" s="30"/>
      <c r="C88" s="100" t="s">
        <v>95</v>
      </c>
      <c r="N88" s="190">
        <f>N118</f>
        <v>0</v>
      </c>
      <c r="O88" s="242"/>
      <c r="P88" s="242"/>
      <c r="Q88" s="242"/>
      <c r="R88" s="31"/>
      <c r="AU88" s="18" t="s">
        <v>96</v>
      </c>
    </row>
    <row r="89" spans="2:47" s="149" customFormat="1" ht="24.95" customHeight="1">
      <c r="B89" s="101"/>
      <c r="D89" s="102" t="s">
        <v>97</v>
      </c>
      <c r="N89" s="229">
        <f>N119</f>
        <v>0</v>
      </c>
      <c r="O89" s="250"/>
      <c r="P89" s="250"/>
      <c r="Q89" s="250"/>
      <c r="R89" s="103"/>
    </row>
    <row r="90" spans="2:47" s="150" customFormat="1" ht="19.899999999999999" customHeight="1">
      <c r="B90" s="104"/>
      <c r="D90" s="105" t="s">
        <v>98</v>
      </c>
      <c r="N90" s="251">
        <f>N120</f>
        <v>0</v>
      </c>
      <c r="O90" s="252"/>
      <c r="P90" s="252"/>
      <c r="Q90" s="252"/>
      <c r="R90" s="106"/>
    </row>
    <row r="91" spans="2:47" s="150" customFormat="1" ht="19.899999999999999" customHeight="1">
      <c r="B91" s="104"/>
      <c r="D91" s="125" t="s">
        <v>175</v>
      </c>
      <c r="N91" s="251">
        <f>N129</f>
        <v>0</v>
      </c>
      <c r="O91" s="252"/>
      <c r="P91" s="252"/>
      <c r="Q91" s="252"/>
      <c r="R91" s="106"/>
    </row>
    <row r="92" spans="2:47" s="150" customFormat="1" ht="19.899999999999999" customHeight="1">
      <c r="B92" s="104"/>
      <c r="D92" s="105" t="s">
        <v>99</v>
      </c>
      <c r="N92" s="251">
        <f>N131</f>
        <v>0</v>
      </c>
      <c r="O92" s="252"/>
      <c r="P92" s="252"/>
      <c r="Q92" s="252"/>
      <c r="R92" s="106"/>
    </row>
    <row r="93" spans="2:47" s="150" customFormat="1" ht="19.899999999999999" customHeight="1">
      <c r="B93" s="104"/>
      <c r="D93" s="105" t="s">
        <v>100</v>
      </c>
      <c r="N93" s="251">
        <f>N134</f>
        <v>0</v>
      </c>
      <c r="O93" s="252"/>
      <c r="P93" s="252"/>
      <c r="Q93" s="252"/>
      <c r="R93" s="106"/>
    </row>
    <row r="94" spans="2:47" s="149" customFormat="1" ht="24.95" customHeight="1">
      <c r="B94" s="101"/>
      <c r="D94" s="102" t="s">
        <v>101</v>
      </c>
      <c r="N94" s="229">
        <f>N141</f>
        <v>0</v>
      </c>
      <c r="O94" s="250"/>
      <c r="P94" s="250"/>
      <c r="Q94" s="250"/>
      <c r="R94" s="103"/>
    </row>
    <row r="95" spans="2:47" s="150" customFormat="1" ht="19.899999999999999" customHeight="1">
      <c r="B95" s="104"/>
      <c r="D95" s="105" t="s">
        <v>102</v>
      </c>
      <c r="N95" s="251">
        <f>N142</f>
        <v>0</v>
      </c>
      <c r="O95" s="252"/>
      <c r="P95" s="252"/>
      <c r="Q95" s="252"/>
      <c r="R95" s="106"/>
    </row>
    <row r="96" spans="2:47" s="150" customFormat="1" ht="19.899999999999999" customHeight="1">
      <c r="B96" s="104"/>
      <c r="D96" s="105" t="s">
        <v>103</v>
      </c>
      <c r="N96" s="251">
        <f>N144</f>
        <v>0</v>
      </c>
      <c r="O96" s="252"/>
      <c r="P96" s="252"/>
      <c r="Q96" s="252"/>
      <c r="R96" s="106"/>
    </row>
    <row r="97" spans="2:21" s="150" customFormat="1" ht="19.899999999999999" customHeight="1">
      <c r="B97" s="104"/>
      <c r="D97" s="105" t="s">
        <v>104</v>
      </c>
      <c r="N97" s="251">
        <f>N146</f>
        <v>0</v>
      </c>
      <c r="O97" s="252"/>
      <c r="P97" s="252"/>
      <c r="Q97" s="252"/>
      <c r="R97" s="106"/>
    </row>
    <row r="98" spans="2:21" s="146" customFormat="1" ht="21.75" customHeight="1">
      <c r="B98" s="30"/>
      <c r="R98" s="31"/>
    </row>
    <row r="99" spans="2:21" s="146" customFormat="1" ht="29.25" customHeight="1">
      <c r="B99" s="30"/>
      <c r="C99" s="100" t="s">
        <v>105</v>
      </c>
      <c r="N99" s="242">
        <v>0</v>
      </c>
      <c r="O99" s="243"/>
      <c r="P99" s="243"/>
      <c r="Q99" s="243"/>
      <c r="R99" s="31"/>
      <c r="T99" s="107"/>
      <c r="U99" s="108" t="s">
        <v>34</v>
      </c>
    </row>
    <row r="100" spans="2:21" s="146" customFormat="1" ht="18" customHeight="1">
      <c r="B100" s="30"/>
      <c r="R100" s="31"/>
    </row>
    <row r="101" spans="2:21" s="146" customFormat="1" ht="29.25" customHeight="1">
      <c r="B101" s="30"/>
      <c r="C101" s="92" t="s">
        <v>84</v>
      </c>
      <c r="D101" s="151"/>
      <c r="E101" s="151"/>
      <c r="F101" s="151"/>
      <c r="G101" s="151"/>
      <c r="H101" s="151"/>
      <c r="I101" s="151"/>
      <c r="J101" s="151"/>
      <c r="K101" s="151"/>
      <c r="L101" s="201">
        <f>ROUND(SUM(N88+N99),2)</f>
        <v>0</v>
      </c>
      <c r="M101" s="201"/>
      <c r="N101" s="201"/>
      <c r="O101" s="201"/>
      <c r="P101" s="201"/>
      <c r="Q101" s="201"/>
      <c r="R101" s="31"/>
    </row>
    <row r="102" spans="2:21" s="146" customFormat="1" ht="6.95" customHeight="1">
      <c r="B102" s="52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4"/>
    </row>
    <row r="106" spans="2:21" s="146" customFormat="1" ht="6.95" customHeight="1">
      <c r="B106" s="55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7"/>
    </row>
    <row r="107" spans="2:21" s="146" customFormat="1" ht="36.950000000000003" customHeight="1">
      <c r="B107" s="30"/>
      <c r="C107" s="212" t="s">
        <v>225</v>
      </c>
      <c r="D107" s="244"/>
      <c r="E107" s="244"/>
      <c r="F107" s="244"/>
      <c r="G107" s="244"/>
      <c r="H107" s="244"/>
      <c r="I107" s="244"/>
      <c r="J107" s="244"/>
      <c r="K107" s="244"/>
      <c r="L107" s="244"/>
      <c r="M107" s="244"/>
      <c r="N107" s="244"/>
      <c r="O107" s="244"/>
      <c r="P107" s="244"/>
      <c r="Q107" s="244"/>
      <c r="R107" s="31"/>
    </row>
    <row r="108" spans="2:21" s="146" customFormat="1" ht="6.95" customHeight="1">
      <c r="B108" s="30"/>
      <c r="R108" s="31"/>
    </row>
    <row r="109" spans="2:21" s="146" customFormat="1" ht="30" customHeight="1">
      <c r="B109" s="30"/>
      <c r="C109" s="147" t="s">
        <v>16</v>
      </c>
      <c r="F109" s="245" t="str">
        <f>F6</f>
        <v>Rekonštrukcia jestvujúcich priechodov a retardérov v meste Trebišov</v>
      </c>
      <c r="G109" s="246"/>
      <c r="H109" s="246"/>
      <c r="I109" s="246"/>
      <c r="J109" s="246"/>
      <c r="K109" s="246"/>
      <c r="L109" s="246"/>
      <c r="M109" s="246"/>
      <c r="N109" s="246"/>
      <c r="O109" s="246"/>
      <c r="P109" s="246"/>
      <c r="R109" s="31"/>
    </row>
    <row r="110" spans="2:21" s="146" customFormat="1" ht="36.950000000000003" customHeight="1">
      <c r="B110" s="30"/>
      <c r="C110" s="61" t="s">
        <v>90</v>
      </c>
      <c r="F110" s="214" t="str">
        <f>F7</f>
        <v xml:space="preserve">06 - Priechod pre chodcov </v>
      </c>
      <c r="G110" s="244"/>
      <c r="H110" s="244"/>
      <c r="I110" s="244"/>
      <c r="J110" s="244"/>
      <c r="K110" s="244"/>
      <c r="L110" s="244"/>
      <c r="M110" s="244"/>
      <c r="N110" s="244"/>
      <c r="O110" s="244"/>
      <c r="P110" s="244"/>
      <c r="R110" s="31"/>
    </row>
    <row r="111" spans="2:21" s="146" customFormat="1" ht="6.95" customHeight="1">
      <c r="B111" s="30"/>
      <c r="R111" s="31"/>
    </row>
    <row r="112" spans="2:21" s="146" customFormat="1" ht="18" customHeight="1">
      <c r="B112" s="30"/>
      <c r="C112" s="147" t="s">
        <v>20</v>
      </c>
      <c r="F112" s="144" t="str">
        <f>F9</f>
        <v>Trebišov</v>
      </c>
      <c r="K112" s="147" t="s">
        <v>21</v>
      </c>
      <c r="M112" s="247">
        <f>IF(O9="","",O9)</f>
        <v>44092</v>
      </c>
      <c r="N112" s="247"/>
      <c r="O112" s="247"/>
      <c r="P112" s="247"/>
      <c r="R112" s="31"/>
    </row>
    <row r="113" spans="2:65" s="146" customFormat="1" ht="6.95" customHeight="1">
      <c r="B113" s="30"/>
      <c r="R113" s="31"/>
    </row>
    <row r="114" spans="2:65" s="146" customFormat="1" ht="15">
      <c r="B114" s="30"/>
      <c r="C114" s="147" t="s">
        <v>22</v>
      </c>
      <c r="F114" s="144" t="str">
        <f>E12</f>
        <v>Mesto Trebišov</v>
      </c>
      <c r="K114" s="147" t="s">
        <v>27</v>
      </c>
      <c r="M114" s="221">
        <f>E18</f>
        <v>0</v>
      </c>
      <c r="N114" s="221"/>
      <c r="O114" s="221"/>
      <c r="P114" s="221"/>
      <c r="Q114" s="221"/>
      <c r="R114" s="31"/>
    </row>
    <row r="115" spans="2:65" s="146" customFormat="1" ht="14.45" customHeight="1">
      <c r="B115" s="30"/>
      <c r="C115" s="147" t="s">
        <v>25</v>
      </c>
      <c r="F115" s="144" t="str">
        <f>IF(E15="","",E15)</f>
        <v xml:space="preserve"> </v>
      </c>
      <c r="K115" s="147" t="s">
        <v>29</v>
      </c>
      <c r="M115" s="221"/>
      <c r="N115" s="221"/>
      <c r="O115" s="221"/>
      <c r="P115" s="221"/>
      <c r="Q115" s="221"/>
      <c r="R115" s="31"/>
    </row>
    <row r="116" spans="2:65" s="146" customFormat="1" ht="10.35" customHeight="1">
      <c r="B116" s="30"/>
      <c r="R116" s="31"/>
    </row>
    <row r="117" spans="2:65" s="8" customFormat="1" ht="29.25" customHeight="1">
      <c r="B117" s="109"/>
      <c r="C117" s="110" t="s">
        <v>106</v>
      </c>
      <c r="D117" s="148" t="s">
        <v>107</v>
      </c>
      <c r="E117" s="148" t="s">
        <v>52</v>
      </c>
      <c r="F117" s="248" t="s">
        <v>108</v>
      </c>
      <c r="G117" s="248"/>
      <c r="H117" s="248"/>
      <c r="I117" s="248"/>
      <c r="J117" s="148" t="s">
        <v>109</v>
      </c>
      <c r="K117" s="148" t="s">
        <v>110</v>
      </c>
      <c r="L117" s="248" t="s">
        <v>111</v>
      </c>
      <c r="M117" s="248"/>
      <c r="N117" s="248" t="s">
        <v>94</v>
      </c>
      <c r="O117" s="248"/>
      <c r="P117" s="248"/>
      <c r="Q117" s="249"/>
      <c r="R117" s="112"/>
      <c r="T117" s="66" t="s">
        <v>112</v>
      </c>
      <c r="U117" s="67" t="s">
        <v>34</v>
      </c>
      <c r="V117" s="67" t="s">
        <v>113</v>
      </c>
      <c r="W117" s="67" t="s">
        <v>114</v>
      </c>
      <c r="X117" s="67" t="s">
        <v>115</v>
      </c>
      <c r="Y117" s="67" t="s">
        <v>116</v>
      </c>
      <c r="Z117" s="67" t="s">
        <v>117</v>
      </c>
      <c r="AA117" s="68" t="s">
        <v>118</v>
      </c>
    </row>
    <row r="118" spans="2:65" s="146" customFormat="1" ht="29.25" customHeight="1">
      <c r="B118" s="30"/>
      <c r="C118" s="70" t="s">
        <v>91</v>
      </c>
      <c r="N118" s="226">
        <f>N119+N141</f>
        <v>0</v>
      </c>
      <c r="O118" s="227"/>
      <c r="P118" s="227"/>
      <c r="Q118" s="227"/>
      <c r="R118" s="31"/>
      <c r="T118" s="69"/>
      <c r="U118" s="44"/>
      <c r="V118" s="44"/>
      <c r="W118" s="113" t="e">
        <f>W119+W141</f>
        <v>#REF!</v>
      </c>
      <c r="X118" s="44"/>
      <c r="Y118" s="113" t="e">
        <f>Y119+Y141</f>
        <v>#REF!</v>
      </c>
      <c r="Z118" s="44"/>
      <c r="AA118" s="114" t="e">
        <f>AA119+AA141</f>
        <v>#REF!</v>
      </c>
      <c r="AT118" s="18" t="s">
        <v>69</v>
      </c>
      <c r="AU118" s="18" t="s">
        <v>96</v>
      </c>
      <c r="BK118" s="115" t="e">
        <f>BK119+BK141</f>
        <v>#REF!</v>
      </c>
    </row>
    <row r="119" spans="2:65" s="9" customFormat="1" ht="37.35" customHeight="1">
      <c r="B119" s="116"/>
      <c r="D119" s="117" t="s">
        <v>97</v>
      </c>
      <c r="E119" s="117"/>
      <c r="F119" s="117"/>
      <c r="G119" s="117"/>
      <c r="H119" s="117"/>
      <c r="I119" s="117"/>
      <c r="J119" s="117"/>
      <c r="K119" s="117"/>
      <c r="L119" s="117"/>
      <c r="M119" s="117"/>
      <c r="N119" s="228">
        <f>N120+N129+N131+N134</f>
        <v>0</v>
      </c>
      <c r="O119" s="229"/>
      <c r="P119" s="229"/>
      <c r="Q119" s="229"/>
      <c r="R119" s="118"/>
      <c r="T119" s="119"/>
      <c r="W119" s="120" t="e">
        <f>W120+#REF!+W131+W134</f>
        <v>#REF!</v>
      </c>
      <c r="Y119" s="120" t="e">
        <f>Y120+#REF!+Y131+Y134</f>
        <v>#REF!</v>
      </c>
      <c r="AA119" s="121" t="e">
        <f>AA120+#REF!+AA131+AA134</f>
        <v>#REF!</v>
      </c>
      <c r="AR119" s="122" t="s">
        <v>76</v>
      </c>
      <c r="AT119" s="123" t="s">
        <v>69</v>
      </c>
      <c r="AU119" s="123" t="s">
        <v>70</v>
      </c>
      <c r="AY119" s="122" t="s">
        <v>119</v>
      </c>
      <c r="BK119" s="124" t="e">
        <f>BK120+#REF!+BK131+BK134</f>
        <v>#REF!</v>
      </c>
    </row>
    <row r="120" spans="2:65" s="9" customFormat="1" ht="19.899999999999999" customHeight="1">
      <c r="B120" s="116"/>
      <c r="D120" s="125" t="s">
        <v>98</v>
      </c>
      <c r="E120" s="125"/>
      <c r="F120" s="125"/>
      <c r="G120" s="125"/>
      <c r="H120" s="125"/>
      <c r="I120" s="125"/>
      <c r="J120" s="125"/>
      <c r="K120" s="125"/>
      <c r="L120" s="125"/>
      <c r="M120" s="125"/>
      <c r="N120" s="230">
        <f>SUM(N121:Q128)</f>
        <v>0</v>
      </c>
      <c r="O120" s="231"/>
      <c r="P120" s="231"/>
      <c r="Q120" s="231"/>
      <c r="R120" s="118"/>
      <c r="T120" s="119"/>
      <c r="W120" s="120">
        <f>SUM(W121:W128)</f>
        <v>50.851629999999993</v>
      </c>
      <c r="Y120" s="120">
        <f>SUM(Y121:Y128)</f>
        <v>0</v>
      </c>
      <c r="AA120" s="121">
        <f>SUM(AA121:AA128)</f>
        <v>39.31</v>
      </c>
      <c r="AR120" s="122" t="s">
        <v>76</v>
      </c>
      <c r="AT120" s="123" t="s">
        <v>69</v>
      </c>
      <c r="AU120" s="123" t="s">
        <v>76</v>
      </c>
      <c r="AY120" s="122" t="s">
        <v>119</v>
      </c>
      <c r="BK120" s="124">
        <f>SUM(BK121:BK128)</f>
        <v>0</v>
      </c>
    </row>
    <row r="121" spans="2:65" s="146" customFormat="1" ht="38.25" customHeight="1">
      <c r="B121" s="126"/>
      <c r="C121" s="152">
        <v>1</v>
      </c>
      <c r="D121" s="152" t="s">
        <v>120</v>
      </c>
      <c r="E121" s="153" t="s">
        <v>186</v>
      </c>
      <c r="F121" s="236" t="s">
        <v>195</v>
      </c>
      <c r="G121" s="236"/>
      <c r="H121" s="236"/>
      <c r="I121" s="236"/>
      <c r="J121" s="154" t="s">
        <v>121</v>
      </c>
      <c r="K121" s="155">
        <v>56</v>
      </c>
      <c r="L121" s="237"/>
      <c r="M121" s="237"/>
      <c r="N121" s="237">
        <f>ROUND(L121*K121,2)</f>
        <v>0</v>
      </c>
      <c r="O121" s="237"/>
      <c r="P121" s="237"/>
      <c r="Q121" s="237"/>
      <c r="R121" s="127"/>
      <c r="T121" s="128" t="s">
        <v>5</v>
      </c>
      <c r="U121" s="37" t="s">
        <v>37</v>
      </c>
      <c r="V121" s="129">
        <v>0.82699999999999996</v>
      </c>
      <c r="W121" s="129">
        <f t="shared" ref="W121:W122" si="0">V121*K121</f>
        <v>46.311999999999998</v>
      </c>
      <c r="X121" s="129">
        <v>0</v>
      </c>
      <c r="Y121" s="129">
        <f t="shared" ref="Y121:Y122" si="1">X121*K121</f>
        <v>0</v>
      </c>
      <c r="Z121" s="129">
        <v>0.48</v>
      </c>
      <c r="AA121" s="130">
        <f t="shared" ref="AA121:AA122" si="2">Z121*K121</f>
        <v>26.88</v>
      </c>
      <c r="AR121" s="18" t="s">
        <v>122</v>
      </c>
      <c r="AT121" s="18" t="s">
        <v>120</v>
      </c>
      <c r="AU121" s="18" t="s">
        <v>123</v>
      </c>
      <c r="AY121" s="18" t="s">
        <v>119</v>
      </c>
      <c r="BE121" s="131">
        <f t="shared" ref="BE121:BE122" si="3">IF(U121="základná",N121,0)</f>
        <v>0</v>
      </c>
      <c r="BF121" s="131">
        <f t="shared" ref="BF121:BF122" si="4">IF(U121="znížená",N121,0)</f>
        <v>0</v>
      </c>
      <c r="BG121" s="131">
        <f t="shared" ref="BG121:BG122" si="5">IF(U121="zákl. prenesená",N121,0)</f>
        <v>0</v>
      </c>
      <c r="BH121" s="131">
        <f t="shared" ref="BH121:BH122" si="6">IF(U121="zníž. prenesená",N121,0)</f>
        <v>0</v>
      </c>
      <c r="BI121" s="131">
        <f t="shared" ref="BI121:BI122" si="7">IF(U121="nulová",N121,0)</f>
        <v>0</v>
      </c>
      <c r="BJ121" s="18" t="s">
        <v>123</v>
      </c>
      <c r="BK121" s="131">
        <f t="shared" ref="BK121:BK122" si="8">ROUND(L121*K121,2)</f>
        <v>0</v>
      </c>
      <c r="BL121" s="18" t="s">
        <v>122</v>
      </c>
      <c r="BM121" s="18" t="s">
        <v>124</v>
      </c>
    </row>
    <row r="122" spans="2:65" s="146" customFormat="1" ht="38.25" customHeight="1">
      <c r="B122" s="126"/>
      <c r="C122" s="152" t="s">
        <v>123</v>
      </c>
      <c r="D122" s="152" t="s">
        <v>120</v>
      </c>
      <c r="E122" s="153" t="s">
        <v>125</v>
      </c>
      <c r="F122" s="236" t="s">
        <v>126</v>
      </c>
      <c r="G122" s="236"/>
      <c r="H122" s="236"/>
      <c r="I122" s="236"/>
      <c r="J122" s="154" t="s">
        <v>127</v>
      </c>
      <c r="K122" s="155">
        <v>5.65</v>
      </c>
      <c r="L122" s="237"/>
      <c r="M122" s="237"/>
      <c r="N122" s="237">
        <f t="shared" ref="N122" si="9">ROUND(L122*K122,2)</f>
        <v>0</v>
      </c>
      <c r="O122" s="237"/>
      <c r="P122" s="237"/>
      <c r="Q122" s="237"/>
      <c r="R122" s="127"/>
      <c r="T122" s="128" t="s">
        <v>5</v>
      </c>
      <c r="U122" s="37" t="s">
        <v>37</v>
      </c>
      <c r="V122" s="129">
        <v>0.31900000000000001</v>
      </c>
      <c r="W122" s="129">
        <f t="shared" si="0"/>
        <v>1.8023500000000001</v>
      </c>
      <c r="X122" s="129">
        <v>0</v>
      </c>
      <c r="Y122" s="129">
        <f t="shared" si="1"/>
        <v>0</v>
      </c>
      <c r="Z122" s="129">
        <v>2.2000000000000002</v>
      </c>
      <c r="AA122" s="130">
        <f t="shared" si="2"/>
        <v>12.430000000000001</v>
      </c>
      <c r="AR122" s="18" t="s">
        <v>122</v>
      </c>
      <c r="AT122" s="18" t="s">
        <v>120</v>
      </c>
      <c r="AU122" s="18" t="s">
        <v>123</v>
      </c>
      <c r="AY122" s="18" t="s">
        <v>119</v>
      </c>
      <c r="BE122" s="131">
        <f t="shared" si="3"/>
        <v>0</v>
      </c>
      <c r="BF122" s="131">
        <f t="shared" si="4"/>
        <v>0</v>
      </c>
      <c r="BG122" s="131">
        <f t="shared" si="5"/>
        <v>0</v>
      </c>
      <c r="BH122" s="131">
        <f t="shared" si="6"/>
        <v>0</v>
      </c>
      <c r="BI122" s="131">
        <f t="shared" si="7"/>
        <v>0</v>
      </c>
      <c r="BJ122" s="18" t="s">
        <v>123</v>
      </c>
      <c r="BK122" s="131">
        <f t="shared" si="8"/>
        <v>0</v>
      </c>
      <c r="BL122" s="18" t="s">
        <v>122</v>
      </c>
      <c r="BM122" s="18" t="s">
        <v>128</v>
      </c>
    </row>
    <row r="123" spans="2:65" s="146" customFormat="1" ht="51" customHeight="1">
      <c r="B123" s="126"/>
      <c r="C123" s="152">
        <v>3</v>
      </c>
      <c r="D123" s="152" t="s">
        <v>120</v>
      </c>
      <c r="E123" s="153" t="s">
        <v>131</v>
      </c>
      <c r="F123" s="236" t="s">
        <v>132</v>
      </c>
      <c r="G123" s="236"/>
      <c r="H123" s="236"/>
      <c r="I123" s="236"/>
      <c r="J123" s="154" t="s">
        <v>127</v>
      </c>
      <c r="K123" s="155">
        <v>11.2</v>
      </c>
      <c r="L123" s="237"/>
      <c r="M123" s="237"/>
      <c r="N123" s="237">
        <f>ROUND(L123*K123,2)</f>
        <v>0</v>
      </c>
      <c r="O123" s="237"/>
      <c r="P123" s="237"/>
      <c r="Q123" s="237"/>
      <c r="R123" s="127"/>
      <c r="T123" s="128" t="s">
        <v>5</v>
      </c>
      <c r="U123" s="37" t="s">
        <v>37</v>
      </c>
      <c r="V123" s="129">
        <v>5.4399999999999997E-2</v>
      </c>
      <c r="W123" s="129">
        <f>V123*K123</f>
        <v>0.60927999999999993</v>
      </c>
      <c r="X123" s="129">
        <v>0</v>
      </c>
      <c r="Y123" s="129">
        <f>X123*K123</f>
        <v>0</v>
      </c>
      <c r="Z123" s="129">
        <v>0</v>
      </c>
      <c r="AA123" s="130">
        <f>Z123*K123</f>
        <v>0</v>
      </c>
      <c r="AR123" s="18" t="s">
        <v>122</v>
      </c>
      <c r="AT123" s="18" t="s">
        <v>120</v>
      </c>
      <c r="AU123" s="18" t="s">
        <v>123</v>
      </c>
      <c r="AY123" s="18" t="s">
        <v>119</v>
      </c>
      <c r="BE123" s="131">
        <f>IF(U123="základná",N123,0)</f>
        <v>0</v>
      </c>
      <c r="BF123" s="131">
        <f>IF(U123="znížená",N123,0)</f>
        <v>0</v>
      </c>
      <c r="BG123" s="131">
        <f>IF(U123="zákl. prenesená",N123,0)</f>
        <v>0</v>
      </c>
      <c r="BH123" s="131">
        <f>IF(U123="zníž. prenesená",N123,0)</f>
        <v>0</v>
      </c>
      <c r="BI123" s="131">
        <f>IF(U123="nulová",N123,0)</f>
        <v>0</v>
      </c>
      <c r="BJ123" s="18" t="s">
        <v>123</v>
      </c>
      <c r="BK123" s="131">
        <f>ROUND(L123*K123,2)</f>
        <v>0</v>
      </c>
      <c r="BL123" s="18" t="s">
        <v>122</v>
      </c>
      <c r="BM123" s="18" t="s">
        <v>133</v>
      </c>
    </row>
    <row r="124" spans="2:65" s="146" customFormat="1" ht="63.75" customHeight="1">
      <c r="B124" s="126"/>
      <c r="C124" s="152">
        <v>4</v>
      </c>
      <c r="D124" s="152" t="s">
        <v>120</v>
      </c>
      <c r="E124" s="153" t="s">
        <v>135</v>
      </c>
      <c r="F124" s="236" t="s">
        <v>193</v>
      </c>
      <c r="G124" s="236"/>
      <c r="H124" s="236"/>
      <c r="I124" s="236"/>
      <c r="J124" s="154" t="s">
        <v>127</v>
      </c>
      <c r="K124" s="155">
        <f>K123*2</f>
        <v>22.4</v>
      </c>
      <c r="L124" s="237"/>
      <c r="M124" s="237"/>
      <c r="N124" s="237">
        <f>ROUND(L124*K124,2)</f>
        <v>0</v>
      </c>
      <c r="O124" s="237"/>
      <c r="P124" s="237"/>
      <c r="Q124" s="237"/>
      <c r="R124" s="127"/>
      <c r="T124" s="128" t="s">
        <v>5</v>
      </c>
      <c r="U124" s="37" t="s">
        <v>37</v>
      </c>
      <c r="V124" s="129">
        <v>5.0000000000000001E-3</v>
      </c>
      <c r="W124" s="129">
        <f>V124*K124</f>
        <v>0.11199999999999999</v>
      </c>
      <c r="X124" s="129">
        <v>0</v>
      </c>
      <c r="Y124" s="129">
        <f>X124*K124</f>
        <v>0</v>
      </c>
      <c r="Z124" s="129">
        <v>0</v>
      </c>
      <c r="AA124" s="130">
        <f>Z124*K124</f>
        <v>0</v>
      </c>
      <c r="AR124" s="18" t="s">
        <v>122</v>
      </c>
      <c r="AT124" s="18" t="s">
        <v>120</v>
      </c>
      <c r="AU124" s="18" t="s">
        <v>123</v>
      </c>
      <c r="AY124" s="18" t="s">
        <v>119</v>
      </c>
      <c r="BE124" s="131">
        <f>IF(U124="základná",N124,0)</f>
        <v>0</v>
      </c>
      <c r="BF124" s="131">
        <f>IF(U124="znížená",N124,0)</f>
        <v>0</v>
      </c>
      <c r="BG124" s="131">
        <f>IF(U124="zákl. prenesená",N124,0)</f>
        <v>0</v>
      </c>
      <c r="BH124" s="131">
        <f>IF(U124="zníž. prenesená",N124,0)</f>
        <v>0</v>
      </c>
      <c r="BI124" s="131">
        <f>IF(U124="nulová",N124,0)</f>
        <v>0</v>
      </c>
      <c r="BJ124" s="18" t="s">
        <v>123</v>
      </c>
      <c r="BK124" s="131">
        <f>ROUND(L124*K124,2)</f>
        <v>0</v>
      </c>
      <c r="BL124" s="18" t="s">
        <v>122</v>
      </c>
      <c r="BM124" s="18" t="s">
        <v>136</v>
      </c>
    </row>
    <row r="125" spans="2:65" s="146" customFormat="1" ht="25.5" customHeight="1">
      <c r="B125" s="126"/>
      <c r="C125" s="152">
        <v>5</v>
      </c>
      <c r="D125" s="152" t="s">
        <v>120</v>
      </c>
      <c r="E125" s="153" t="s">
        <v>137</v>
      </c>
      <c r="F125" s="236" t="s">
        <v>138</v>
      </c>
      <c r="G125" s="236"/>
      <c r="H125" s="236"/>
      <c r="I125" s="236"/>
      <c r="J125" s="154" t="s">
        <v>127</v>
      </c>
      <c r="K125" s="155">
        <v>11.2</v>
      </c>
      <c r="L125" s="237"/>
      <c r="M125" s="237"/>
      <c r="N125" s="237">
        <f>ROUND(L125*K125,2)</f>
        <v>0</v>
      </c>
      <c r="O125" s="237"/>
      <c r="P125" s="237"/>
      <c r="Q125" s="237"/>
      <c r="R125" s="127"/>
      <c r="T125" s="128" t="s">
        <v>5</v>
      </c>
      <c r="U125" s="37" t="s">
        <v>37</v>
      </c>
      <c r="V125" s="129">
        <v>8.6999999999999994E-2</v>
      </c>
      <c r="W125" s="129">
        <f>V125*K125</f>
        <v>0.97439999999999982</v>
      </c>
      <c r="X125" s="129">
        <v>0</v>
      </c>
      <c r="Y125" s="129">
        <f>X125*K125</f>
        <v>0</v>
      </c>
      <c r="Z125" s="129">
        <v>0</v>
      </c>
      <c r="AA125" s="130">
        <f>Z125*K125</f>
        <v>0</v>
      </c>
      <c r="AR125" s="18" t="s">
        <v>122</v>
      </c>
      <c r="AT125" s="18" t="s">
        <v>120</v>
      </c>
      <c r="AU125" s="18" t="s">
        <v>123</v>
      </c>
      <c r="AY125" s="18" t="s">
        <v>119</v>
      </c>
      <c r="BE125" s="131">
        <f>IF(U125="základná",N125,0)</f>
        <v>0</v>
      </c>
      <c r="BF125" s="131">
        <f>IF(U125="znížená",N125,0)</f>
        <v>0</v>
      </c>
      <c r="BG125" s="131">
        <f>IF(U125="zákl. prenesená",N125,0)</f>
        <v>0</v>
      </c>
      <c r="BH125" s="131">
        <f>IF(U125="zníž. prenesená",N125,0)</f>
        <v>0</v>
      </c>
      <c r="BI125" s="131">
        <f>IF(U125="nulová",N125,0)</f>
        <v>0</v>
      </c>
      <c r="BJ125" s="18" t="s">
        <v>123</v>
      </c>
      <c r="BK125" s="131">
        <f>ROUND(L125*K125,2)</f>
        <v>0</v>
      </c>
      <c r="BL125" s="18" t="s">
        <v>122</v>
      </c>
      <c r="BM125" s="18" t="s">
        <v>139</v>
      </c>
    </row>
    <row r="126" spans="2:65" s="146" customFormat="1" ht="25.5" customHeight="1">
      <c r="B126" s="126"/>
      <c r="C126" s="152">
        <v>6</v>
      </c>
      <c r="D126" s="152" t="s">
        <v>120</v>
      </c>
      <c r="E126" s="153" t="s">
        <v>140</v>
      </c>
      <c r="F126" s="236" t="s">
        <v>141</v>
      </c>
      <c r="G126" s="236"/>
      <c r="H126" s="236"/>
      <c r="I126" s="236"/>
      <c r="J126" s="154" t="s">
        <v>127</v>
      </c>
      <c r="K126" s="155">
        <v>11.2</v>
      </c>
      <c r="L126" s="237"/>
      <c r="M126" s="237"/>
      <c r="N126" s="237">
        <f>ROUND(L126*K126,2)</f>
        <v>0</v>
      </c>
      <c r="O126" s="237"/>
      <c r="P126" s="237"/>
      <c r="Q126" s="237"/>
      <c r="R126" s="127"/>
      <c r="T126" s="128" t="s">
        <v>5</v>
      </c>
      <c r="U126" s="37" t="s">
        <v>37</v>
      </c>
      <c r="V126" s="129">
        <v>8.0000000000000002E-3</v>
      </c>
      <c r="W126" s="129">
        <f>V126*K126</f>
        <v>8.9599999999999999E-2</v>
      </c>
      <c r="X126" s="129">
        <v>0</v>
      </c>
      <c r="Y126" s="129">
        <f>X126*K126</f>
        <v>0</v>
      </c>
      <c r="Z126" s="129">
        <v>0</v>
      </c>
      <c r="AA126" s="130">
        <f>Z126*K126</f>
        <v>0</v>
      </c>
      <c r="AR126" s="18" t="s">
        <v>122</v>
      </c>
      <c r="AT126" s="18" t="s">
        <v>120</v>
      </c>
      <c r="AU126" s="18" t="s">
        <v>123</v>
      </c>
      <c r="AY126" s="18" t="s">
        <v>119</v>
      </c>
      <c r="BE126" s="131">
        <f>IF(U126="základná",N126,0)</f>
        <v>0</v>
      </c>
      <c r="BF126" s="131">
        <f>IF(U126="znížená",N126,0)</f>
        <v>0</v>
      </c>
      <c r="BG126" s="131">
        <f>IF(U126="zákl. prenesená",N126,0)</f>
        <v>0</v>
      </c>
      <c r="BH126" s="131">
        <f>IF(U126="zníž. prenesená",N126,0)</f>
        <v>0</v>
      </c>
      <c r="BI126" s="131">
        <f>IF(U126="nulová",N126,0)</f>
        <v>0</v>
      </c>
      <c r="BJ126" s="18" t="s">
        <v>123</v>
      </c>
      <c r="BK126" s="131">
        <f>ROUND(L126*K126,2)</f>
        <v>0</v>
      </c>
      <c r="BL126" s="18" t="s">
        <v>122</v>
      </c>
      <c r="BM126" s="18" t="s">
        <v>142</v>
      </c>
    </row>
    <row r="127" spans="2:65" s="146" customFormat="1" ht="25.5" customHeight="1">
      <c r="B127" s="126"/>
      <c r="C127" s="152">
        <v>7</v>
      </c>
      <c r="D127" s="152" t="s">
        <v>120</v>
      </c>
      <c r="E127" s="153" t="s">
        <v>143</v>
      </c>
      <c r="F127" s="236" t="s">
        <v>144</v>
      </c>
      <c r="G127" s="236"/>
      <c r="H127" s="236"/>
      <c r="I127" s="236"/>
      <c r="J127" s="154" t="s">
        <v>129</v>
      </c>
      <c r="K127" s="155">
        <f>0.47*K121</f>
        <v>26.32</v>
      </c>
      <c r="L127" s="237"/>
      <c r="M127" s="237"/>
      <c r="N127" s="237">
        <f>ROUND(L127*K127,2)</f>
        <v>0</v>
      </c>
      <c r="O127" s="237"/>
      <c r="P127" s="237"/>
      <c r="Q127" s="237"/>
      <c r="R127" s="127"/>
      <c r="T127" s="128" t="s">
        <v>5</v>
      </c>
      <c r="U127" s="37" t="s">
        <v>37</v>
      </c>
      <c r="V127" s="129">
        <v>0</v>
      </c>
      <c r="W127" s="129">
        <f>V127*K127</f>
        <v>0</v>
      </c>
      <c r="X127" s="129">
        <v>0</v>
      </c>
      <c r="Y127" s="129">
        <f>X127*K127</f>
        <v>0</v>
      </c>
      <c r="Z127" s="129">
        <v>0</v>
      </c>
      <c r="AA127" s="130">
        <f>Z127*K127</f>
        <v>0</v>
      </c>
      <c r="AR127" s="18" t="s">
        <v>122</v>
      </c>
      <c r="AT127" s="18" t="s">
        <v>120</v>
      </c>
      <c r="AU127" s="18" t="s">
        <v>123</v>
      </c>
      <c r="AY127" s="18" t="s">
        <v>119</v>
      </c>
      <c r="BE127" s="131">
        <f>IF(U127="základná",N127,0)</f>
        <v>0</v>
      </c>
      <c r="BF127" s="131">
        <f>IF(U127="znížená",N127,0)</f>
        <v>0</v>
      </c>
      <c r="BG127" s="131">
        <f>IF(U127="zákl. prenesená",N127,0)</f>
        <v>0</v>
      </c>
      <c r="BH127" s="131">
        <f>IF(U127="zníž. prenesená",N127,0)</f>
        <v>0</v>
      </c>
      <c r="BI127" s="131">
        <f>IF(U127="nulová",N127,0)</f>
        <v>0</v>
      </c>
      <c r="BJ127" s="18" t="s">
        <v>123</v>
      </c>
      <c r="BK127" s="131">
        <f>ROUND(L127*K127,2)</f>
        <v>0</v>
      </c>
      <c r="BL127" s="18" t="s">
        <v>122</v>
      </c>
      <c r="BM127" s="18" t="s">
        <v>145</v>
      </c>
    </row>
    <row r="128" spans="2:65" s="146" customFormat="1" ht="25.5" customHeight="1">
      <c r="B128" s="126"/>
      <c r="C128" s="152">
        <v>8</v>
      </c>
      <c r="D128" s="152" t="s">
        <v>120</v>
      </c>
      <c r="E128" s="153" t="s">
        <v>147</v>
      </c>
      <c r="F128" s="236" t="s">
        <v>148</v>
      </c>
      <c r="G128" s="236"/>
      <c r="H128" s="236"/>
      <c r="I128" s="236"/>
      <c r="J128" s="154" t="s">
        <v>121</v>
      </c>
      <c r="K128" s="155">
        <v>56</v>
      </c>
      <c r="L128" s="237"/>
      <c r="M128" s="237"/>
      <c r="N128" s="237">
        <f t="shared" ref="N128" si="10">ROUND(L128*K128,2)</f>
        <v>0</v>
      </c>
      <c r="O128" s="237"/>
      <c r="P128" s="237"/>
      <c r="Q128" s="237"/>
      <c r="R128" s="127"/>
      <c r="T128" s="128" t="s">
        <v>5</v>
      </c>
      <c r="U128" s="37" t="s">
        <v>37</v>
      </c>
      <c r="V128" s="129">
        <v>1.7000000000000001E-2</v>
      </c>
      <c r="W128" s="129">
        <f t="shared" ref="W128" si="11">V128*K128</f>
        <v>0.95200000000000007</v>
      </c>
      <c r="X128" s="129">
        <v>0</v>
      </c>
      <c r="Y128" s="129">
        <f t="shared" ref="Y128" si="12">X128*K128</f>
        <v>0</v>
      </c>
      <c r="Z128" s="129">
        <v>0</v>
      </c>
      <c r="AA128" s="130">
        <f t="shared" ref="AA128" si="13">Z128*K128</f>
        <v>0</v>
      </c>
      <c r="AR128" s="18" t="s">
        <v>122</v>
      </c>
      <c r="AT128" s="18" t="s">
        <v>120</v>
      </c>
      <c r="AU128" s="18" t="s">
        <v>123</v>
      </c>
      <c r="AY128" s="18" t="s">
        <v>119</v>
      </c>
      <c r="BE128" s="131">
        <f t="shared" ref="BE128" si="14">IF(U128="základná",N128,0)</f>
        <v>0</v>
      </c>
      <c r="BF128" s="131">
        <f t="shared" ref="BF128" si="15">IF(U128="znížená",N128,0)</f>
        <v>0</v>
      </c>
      <c r="BG128" s="131">
        <f t="shared" ref="BG128" si="16">IF(U128="zákl. prenesená",N128,0)</f>
        <v>0</v>
      </c>
      <c r="BH128" s="131">
        <f t="shared" ref="BH128" si="17">IF(U128="zníž. prenesená",N128,0)</f>
        <v>0</v>
      </c>
      <c r="BI128" s="131">
        <f t="shared" ref="BI128" si="18">IF(U128="nulová",N128,0)</f>
        <v>0</v>
      </c>
      <c r="BJ128" s="18" t="s">
        <v>123</v>
      </c>
      <c r="BK128" s="131">
        <f t="shared" ref="BK128" si="19">ROUND(L128*K128,2)</f>
        <v>0</v>
      </c>
      <c r="BL128" s="18" t="s">
        <v>122</v>
      </c>
      <c r="BM128" s="18" t="s">
        <v>149</v>
      </c>
    </row>
    <row r="129" spans="1:65" s="145" customFormat="1" ht="16.5" customHeight="1">
      <c r="A129" s="9"/>
      <c r="B129" s="116"/>
      <c r="C129" s="156"/>
      <c r="D129" s="157" t="s">
        <v>175</v>
      </c>
      <c r="E129" s="157"/>
      <c r="F129" s="157"/>
      <c r="G129" s="157"/>
      <c r="H129" s="157"/>
      <c r="I129" s="157"/>
      <c r="J129" s="157"/>
      <c r="K129" s="157"/>
      <c r="L129" s="157"/>
      <c r="M129" s="157"/>
      <c r="N129" s="240">
        <f>SUM(N130)</f>
        <v>0</v>
      </c>
      <c r="O129" s="241"/>
      <c r="P129" s="241"/>
      <c r="Q129" s="241"/>
      <c r="R129" s="133"/>
      <c r="T129" s="134"/>
      <c r="AA129" s="135"/>
      <c r="AT129" s="132"/>
      <c r="AU129" s="132"/>
      <c r="AY129" s="132"/>
    </row>
    <row r="130" spans="1:65" s="145" customFormat="1" ht="30.75" customHeight="1">
      <c r="A130" s="146"/>
      <c r="B130" s="126"/>
      <c r="C130" s="152">
        <v>9</v>
      </c>
      <c r="D130" s="152" t="s">
        <v>120</v>
      </c>
      <c r="E130" s="153" t="s">
        <v>176</v>
      </c>
      <c r="F130" s="236" t="s">
        <v>191</v>
      </c>
      <c r="G130" s="236"/>
      <c r="H130" s="236"/>
      <c r="I130" s="236"/>
      <c r="J130" s="154" t="s">
        <v>121</v>
      </c>
      <c r="K130" s="155">
        <v>56</v>
      </c>
      <c r="L130" s="237"/>
      <c r="M130" s="237"/>
      <c r="N130" s="237">
        <f>ROUND(L130*K130,2)</f>
        <v>0</v>
      </c>
      <c r="O130" s="237"/>
      <c r="P130" s="237"/>
      <c r="Q130" s="237"/>
      <c r="R130" s="133"/>
      <c r="T130" s="134"/>
      <c r="AA130" s="135"/>
      <c r="AT130" s="132"/>
      <c r="AU130" s="132"/>
      <c r="AY130" s="132"/>
    </row>
    <row r="131" spans="1:65" s="9" customFormat="1" ht="29.85" customHeight="1">
      <c r="B131" s="116"/>
      <c r="C131" s="156"/>
      <c r="D131" s="157" t="s">
        <v>99</v>
      </c>
      <c r="E131" s="157"/>
      <c r="F131" s="157"/>
      <c r="G131" s="157"/>
      <c r="H131" s="157"/>
      <c r="I131" s="157"/>
      <c r="J131" s="157"/>
      <c r="K131" s="157"/>
      <c r="L131" s="157"/>
      <c r="M131" s="157"/>
      <c r="N131" s="232">
        <f>SUM(N132:Q133)</f>
        <v>0</v>
      </c>
      <c r="O131" s="233"/>
      <c r="P131" s="233"/>
      <c r="Q131" s="233"/>
      <c r="R131" s="118"/>
      <c r="T131" s="119"/>
      <c r="W131" s="120" t="e">
        <f>SUM(#REF!)</f>
        <v>#REF!</v>
      </c>
      <c r="Y131" s="120" t="e">
        <f>SUM(#REF!)</f>
        <v>#REF!</v>
      </c>
      <c r="AA131" s="121" t="e">
        <f>SUM(#REF!)</f>
        <v>#REF!</v>
      </c>
      <c r="AR131" s="122" t="s">
        <v>76</v>
      </c>
      <c r="AT131" s="123" t="s">
        <v>69</v>
      </c>
      <c r="AU131" s="123" t="s">
        <v>76</v>
      </c>
      <c r="AY131" s="122" t="s">
        <v>119</v>
      </c>
      <c r="BK131" s="124" t="e">
        <f>SUM(#REF!)</f>
        <v>#REF!</v>
      </c>
    </row>
    <row r="132" spans="1:65" s="146" customFormat="1" ht="25.5" customHeight="1">
      <c r="B132" s="126"/>
      <c r="C132" s="152">
        <v>10</v>
      </c>
      <c r="D132" s="152" t="s">
        <v>120</v>
      </c>
      <c r="E132" s="153" t="s">
        <v>187</v>
      </c>
      <c r="F132" s="236" t="s">
        <v>188</v>
      </c>
      <c r="G132" s="236"/>
      <c r="H132" s="236"/>
      <c r="I132" s="236"/>
      <c r="J132" s="154" t="s">
        <v>121</v>
      </c>
      <c r="K132" s="155">
        <v>56</v>
      </c>
      <c r="L132" s="237"/>
      <c r="M132" s="237"/>
      <c r="N132" s="237">
        <f t="shared" ref="N132" si="20">ROUND(L132*K132,2)</f>
        <v>0</v>
      </c>
      <c r="O132" s="237"/>
      <c r="P132" s="237"/>
      <c r="Q132" s="237"/>
      <c r="R132" s="127"/>
      <c r="T132" s="140"/>
      <c r="U132" s="37"/>
      <c r="V132" s="129"/>
      <c r="W132" s="129"/>
      <c r="X132" s="129"/>
      <c r="Y132" s="129"/>
      <c r="Z132" s="129"/>
      <c r="AA132" s="130"/>
      <c r="AR132" s="18"/>
      <c r="AT132" s="18"/>
      <c r="AU132" s="18"/>
      <c r="AY132" s="18"/>
      <c r="BE132" s="131"/>
      <c r="BF132" s="131"/>
      <c r="BG132" s="131"/>
      <c r="BH132" s="131"/>
      <c r="BI132" s="131"/>
      <c r="BJ132" s="18"/>
      <c r="BK132" s="131"/>
      <c r="BL132" s="18"/>
      <c r="BM132" s="18"/>
    </row>
    <row r="133" spans="1:65" s="146" customFormat="1" ht="37.5" customHeight="1">
      <c r="B133" s="126"/>
      <c r="C133" s="152">
        <v>11</v>
      </c>
      <c r="D133" s="152" t="s">
        <v>120</v>
      </c>
      <c r="E133" s="153" t="s">
        <v>190</v>
      </c>
      <c r="F133" s="236" t="s">
        <v>189</v>
      </c>
      <c r="G133" s="236"/>
      <c r="H133" s="236"/>
      <c r="I133" s="236"/>
      <c r="J133" s="154" t="s">
        <v>121</v>
      </c>
      <c r="K133" s="155">
        <v>56</v>
      </c>
      <c r="L133" s="237"/>
      <c r="M133" s="237"/>
      <c r="N133" s="237">
        <f>ROUND(L133*K133,2)</f>
        <v>0</v>
      </c>
      <c r="O133" s="237"/>
      <c r="P133" s="237"/>
      <c r="Q133" s="237"/>
      <c r="R133" s="127"/>
      <c r="T133" s="140"/>
      <c r="U133" s="37"/>
      <c r="V133" s="129"/>
      <c r="W133" s="129"/>
      <c r="X133" s="129"/>
      <c r="Y133" s="129"/>
      <c r="Z133" s="129"/>
      <c r="AA133" s="130"/>
      <c r="AR133" s="18"/>
      <c r="AT133" s="18"/>
      <c r="AU133" s="18"/>
      <c r="AY133" s="18"/>
      <c r="BE133" s="131"/>
      <c r="BF133" s="131"/>
      <c r="BG133" s="131"/>
      <c r="BH133" s="131"/>
      <c r="BI133" s="131"/>
      <c r="BJ133" s="18"/>
      <c r="BK133" s="131"/>
      <c r="BL133" s="18"/>
      <c r="BM133" s="18"/>
    </row>
    <row r="134" spans="1:65" s="9" customFormat="1" ht="29.85" customHeight="1">
      <c r="B134" s="116"/>
      <c r="C134" s="156"/>
      <c r="D134" s="157" t="s">
        <v>100</v>
      </c>
      <c r="E134" s="157"/>
      <c r="F134" s="157"/>
      <c r="G134" s="157"/>
      <c r="H134" s="157"/>
      <c r="I134" s="157"/>
      <c r="J134" s="157"/>
      <c r="K134" s="157"/>
      <c r="L134" s="157"/>
      <c r="M134" s="157"/>
      <c r="N134" s="232">
        <f>SUM(N135:Q140)</f>
        <v>0</v>
      </c>
      <c r="O134" s="232"/>
      <c r="P134" s="232"/>
      <c r="Q134" s="232"/>
      <c r="R134" s="118"/>
      <c r="T134" s="119"/>
      <c r="W134" s="120">
        <f>SUM(W136:W140)</f>
        <v>9.4131800000000005</v>
      </c>
      <c r="Y134" s="120">
        <f>SUM(Y136:Y140)</f>
        <v>1.6604800000000002</v>
      </c>
      <c r="AA134" s="121">
        <f>SUM(AA136:AA140)</f>
        <v>0</v>
      </c>
      <c r="AR134" s="122" t="s">
        <v>76</v>
      </c>
      <c r="AT134" s="123" t="s">
        <v>69</v>
      </c>
      <c r="AU134" s="123" t="s">
        <v>76</v>
      </c>
      <c r="AY134" s="122" t="s">
        <v>119</v>
      </c>
      <c r="BK134" s="124">
        <f>SUM(BK136:BK140)</f>
        <v>0</v>
      </c>
    </row>
    <row r="135" spans="1:65" s="9" customFormat="1" ht="45.75" customHeight="1">
      <c r="B135" s="116"/>
      <c r="C135" s="152">
        <v>12</v>
      </c>
      <c r="D135" s="152" t="s">
        <v>120</v>
      </c>
      <c r="E135" s="153" t="s">
        <v>179</v>
      </c>
      <c r="F135" s="236" t="s">
        <v>180</v>
      </c>
      <c r="G135" s="236"/>
      <c r="H135" s="236"/>
      <c r="I135" s="236"/>
      <c r="J135" s="154" t="s">
        <v>121</v>
      </c>
      <c r="K135" s="155">
        <v>48</v>
      </c>
      <c r="L135" s="237"/>
      <c r="M135" s="237"/>
      <c r="N135" s="237">
        <f>ROUND(L135*K135,2)</f>
        <v>0</v>
      </c>
      <c r="O135" s="237"/>
      <c r="P135" s="237"/>
      <c r="Q135" s="237"/>
      <c r="R135" s="118"/>
      <c r="T135" s="119"/>
      <c r="W135" s="120"/>
      <c r="Y135" s="120"/>
      <c r="AA135" s="121"/>
      <c r="AR135" s="122"/>
      <c r="AT135" s="123"/>
      <c r="AU135" s="123"/>
      <c r="AY135" s="122"/>
      <c r="BK135" s="124"/>
    </row>
    <row r="136" spans="1:65" s="146" customFormat="1" ht="38.25" customHeight="1">
      <c r="B136" s="126"/>
      <c r="C136" s="152">
        <v>13</v>
      </c>
      <c r="D136" s="152" t="s">
        <v>120</v>
      </c>
      <c r="E136" s="153" t="s">
        <v>152</v>
      </c>
      <c r="F136" s="236" t="s">
        <v>177</v>
      </c>
      <c r="G136" s="236"/>
      <c r="H136" s="236"/>
      <c r="I136" s="236"/>
      <c r="J136" s="154" t="s">
        <v>150</v>
      </c>
      <c r="K136" s="155">
        <v>8</v>
      </c>
      <c r="L136" s="237"/>
      <c r="M136" s="237"/>
      <c r="N136" s="237">
        <f>ROUND(L136*K136,2)</f>
        <v>0</v>
      </c>
      <c r="O136" s="237"/>
      <c r="P136" s="237"/>
      <c r="Q136" s="237"/>
      <c r="R136" s="127"/>
      <c r="T136" s="128" t="s">
        <v>5</v>
      </c>
      <c r="U136" s="37" t="s">
        <v>37</v>
      </c>
      <c r="V136" s="129">
        <v>0.20399999999999999</v>
      </c>
      <c r="W136" s="129">
        <f>V136*K136</f>
        <v>1.6319999999999999</v>
      </c>
      <c r="X136" s="129">
        <v>0.12656000000000001</v>
      </c>
      <c r="Y136" s="129">
        <f>X136*K136</f>
        <v>1.01248</v>
      </c>
      <c r="Z136" s="129">
        <v>0</v>
      </c>
      <c r="AA136" s="130">
        <f>Z136*K136</f>
        <v>0</v>
      </c>
      <c r="AR136" s="18" t="s">
        <v>122</v>
      </c>
      <c r="AT136" s="18" t="s">
        <v>120</v>
      </c>
      <c r="AU136" s="18" t="s">
        <v>123</v>
      </c>
      <c r="AY136" s="18" t="s">
        <v>119</v>
      </c>
      <c r="BE136" s="131">
        <f>IF(U136="základná",N136,0)</f>
        <v>0</v>
      </c>
      <c r="BF136" s="131">
        <f>IF(U136="znížená",N136,0)</f>
        <v>0</v>
      </c>
      <c r="BG136" s="131">
        <f>IF(U136="zákl. prenesená",N136,0)</f>
        <v>0</v>
      </c>
      <c r="BH136" s="131">
        <f>IF(U136="zníž. prenesená",N136,0)</f>
        <v>0</v>
      </c>
      <c r="BI136" s="131">
        <f>IF(U136="nulová",N136,0)</f>
        <v>0</v>
      </c>
      <c r="BJ136" s="18" t="s">
        <v>123</v>
      </c>
      <c r="BK136" s="131">
        <f>ROUND(L136*K136,2)</f>
        <v>0</v>
      </c>
      <c r="BL136" s="18" t="s">
        <v>122</v>
      </c>
      <c r="BM136" s="18" t="s">
        <v>153</v>
      </c>
    </row>
    <row r="137" spans="1:65" s="146" customFormat="1" ht="25.5" customHeight="1">
      <c r="B137" s="126"/>
      <c r="C137" s="158">
        <v>14</v>
      </c>
      <c r="D137" s="158" t="s">
        <v>146</v>
      </c>
      <c r="E137" s="159" t="s">
        <v>154</v>
      </c>
      <c r="F137" s="238" t="s">
        <v>178</v>
      </c>
      <c r="G137" s="238"/>
      <c r="H137" s="238"/>
      <c r="I137" s="238"/>
      <c r="J137" s="160" t="s">
        <v>151</v>
      </c>
      <c r="K137" s="161">
        <v>8</v>
      </c>
      <c r="L137" s="239"/>
      <c r="M137" s="239"/>
      <c r="N137" s="239">
        <f>ROUND(L137*K137,2)</f>
        <v>0</v>
      </c>
      <c r="O137" s="237"/>
      <c r="P137" s="237"/>
      <c r="Q137" s="237"/>
      <c r="R137" s="127"/>
      <c r="T137" s="128" t="s">
        <v>5</v>
      </c>
      <c r="U137" s="37" t="s">
        <v>37</v>
      </c>
      <c r="V137" s="129">
        <v>0</v>
      </c>
      <c r="W137" s="129">
        <f>V137*K137</f>
        <v>0</v>
      </c>
      <c r="X137" s="129">
        <v>8.1000000000000003E-2</v>
      </c>
      <c r="Y137" s="129">
        <f>X137*K137</f>
        <v>0.64800000000000002</v>
      </c>
      <c r="Z137" s="129">
        <v>0</v>
      </c>
      <c r="AA137" s="130">
        <f>Z137*K137</f>
        <v>0</v>
      </c>
      <c r="AR137" s="18" t="s">
        <v>134</v>
      </c>
      <c r="AT137" s="18" t="s">
        <v>146</v>
      </c>
      <c r="AU137" s="18" t="s">
        <v>123</v>
      </c>
      <c r="AY137" s="18" t="s">
        <v>119</v>
      </c>
      <c r="BE137" s="131">
        <f>IF(U137="základná",N137,0)</f>
        <v>0</v>
      </c>
      <c r="BF137" s="131">
        <f>IF(U137="znížená",N137,0)</f>
        <v>0</v>
      </c>
      <c r="BG137" s="131">
        <f>IF(U137="zákl. prenesená",N137,0)</f>
        <v>0</v>
      </c>
      <c r="BH137" s="131">
        <f>IF(U137="zníž. prenesená",N137,0)</f>
        <v>0</v>
      </c>
      <c r="BI137" s="131">
        <f>IF(U137="nulová",N137,0)</f>
        <v>0</v>
      </c>
      <c r="BJ137" s="18" t="s">
        <v>123</v>
      </c>
      <c r="BK137" s="131">
        <f>ROUND(L137*K137,2)</f>
        <v>0</v>
      </c>
      <c r="BL137" s="18" t="s">
        <v>122</v>
      </c>
      <c r="BM137" s="18" t="s">
        <v>155</v>
      </c>
    </row>
    <row r="138" spans="1:65" s="146" customFormat="1" ht="25.5" customHeight="1">
      <c r="B138" s="126"/>
      <c r="C138" s="152">
        <v>15</v>
      </c>
      <c r="D138" s="152" t="s">
        <v>120</v>
      </c>
      <c r="E138" s="153" t="s">
        <v>156</v>
      </c>
      <c r="F138" s="236" t="s">
        <v>157</v>
      </c>
      <c r="G138" s="236"/>
      <c r="H138" s="236"/>
      <c r="I138" s="236"/>
      <c r="J138" s="154" t="s">
        <v>129</v>
      </c>
      <c r="K138" s="155">
        <f>2.2*K122</f>
        <v>12.430000000000001</v>
      </c>
      <c r="L138" s="237"/>
      <c r="M138" s="237"/>
      <c r="N138" s="237">
        <f t="shared" ref="N138:N140" si="21">ROUND(L138*K138,2)</f>
        <v>0</v>
      </c>
      <c r="O138" s="237"/>
      <c r="P138" s="237"/>
      <c r="Q138" s="237"/>
      <c r="R138" s="127"/>
      <c r="T138" s="128" t="s">
        <v>5</v>
      </c>
      <c r="U138" s="37" t="s">
        <v>37</v>
      </c>
      <c r="V138" s="129">
        <v>0.59799999999999998</v>
      </c>
      <c r="W138" s="129">
        <f t="shared" ref="W138:W140" si="22">V138*K138</f>
        <v>7.4331400000000007</v>
      </c>
      <c r="X138" s="129">
        <v>0</v>
      </c>
      <c r="Y138" s="129">
        <f t="shared" ref="Y138:Y140" si="23">X138*K138</f>
        <v>0</v>
      </c>
      <c r="Z138" s="129">
        <v>0</v>
      </c>
      <c r="AA138" s="130">
        <f t="shared" ref="AA138:AA140" si="24">Z138*K138</f>
        <v>0</v>
      </c>
      <c r="AR138" s="18" t="s">
        <v>122</v>
      </c>
      <c r="AT138" s="18" t="s">
        <v>120</v>
      </c>
      <c r="AU138" s="18" t="s">
        <v>123</v>
      </c>
      <c r="AY138" s="18" t="s">
        <v>119</v>
      </c>
      <c r="BE138" s="131">
        <f t="shared" ref="BE138:BE140" si="25">IF(U138="základná",N138,0)</f>
        <v>0</v>
      </c>
      <c r="BF138" s="131">
        <f t="shared" ref="BF138:BF140" si="26">IF(U138="znížená",N138,0)</f>
        <v>0</v>
      </c>
      <c r="BG138" s="131">
        <f t="shared" ref="BG138:BG140" si="27">IF(U138="zákl. prenesená",N138,0)</f>
        <v>0</v>
      </c>
      <c r="BH138" s="131">
        <f t="shared" ref="BH138:BH140" si="28">IF(U138="zníž. prenesená",N138,0)</f>
        <v>0</v>
      </c>
      <c r="BI138" s="131">
        <f t="shared" ref="BI138:BI140" si="29">IF(U138="nulová",N138,0)</f>
        <v>0</v>
      </c>
      <c r="BJ138" s="18" t="s">
        <v>123</v>
      </c>
      <c r="BK138" s="131">
        <f t="shared" ref="BK138:BK140" si="30">ROUND(L138*K138,2)</f>
        <v>0</v>
      </c>
      <c r="BL138" s="18" t="s">
        <v>122</v>
      </c>
      <c r="BM138" s="18" t="s">
        <v>158</v>
      </c>
    </row>
    <row r="139" spans="1:65" s="146" customFormat="1" ht="38.25" customHeight="1">
      <c r="B139" s="126"/>
      <c r="C139" s="152">
        <v>16</v>
      </c>
      <c r="D139" s="152" t="s">
        <v>120</v>
      </c>
      <c r="E139" s="153" t="s">
        <v>159</v>
      </c>
      <c r="F139" s="236" t="s">
        <v>192</v>
      </c>
      <c r="G139" s="236"/>
      <c r="H139" s="236"/>
      <c r="I139" s="236"/>
      <c r="J139" s="154" t="s">
        <v>129</v>
      </c>
      <c r="K139" s="155">
        <f>4*K138</f>
        <v>49.720000000000006</v>
      </c>
      <c r="L139" s="237"/>
      <c r="M139" s="237"/>
      <c r="N139" s="237">
        <f t="shared" si="21"/>
        <v>0</v>
      </c>
      <c r="O139" s="237"/>
      <c r="P139" s="237"/>
      <c r="Q139" s="237"/>
      <c r="R139" s="127"/>
      <c r="T139" s="128" t="s">
        <v>5</v>
      </c>
      <c r="U139" s="37" t="s">
        <v>37</v>
      </c>
      <c r="V139" s="129">
        <v>7.0000000000000001E-3</v>
      </c>
      <c r="W139" s="129">
        <f t="shared" si="22"/>
        <v>0.34804000000000007</v>
      </c>
      <c r="X139" s="129">
        <v>0</v>
      </c>
      <c r="Y139" s="129">
        <f t="shared" si="23"/>
        <v>0</v>
      </c>
      <c r="Z139" s="129">
        <v>0</v>
      </c>
      <c r="AA139" s="130">
        <f t="shared" si="24"/>
        <v>0</v>
      </c>
      <c r="AR139" s="18" t="s">
        <v>122</v>
      </c>
      <c r="AT139" s="18" t="s">
        <v>120</v>
      </c>
      <c r="AU139" s="18" t="s">
        <v>123</v>
      </c>
      <c r="AY139" s="18" t="s">
        <v>119</v>
      </c>
      <c r="BE139" s="131">
        <f t="shared" si="25"/>
        <v>0</v>
      </c>
      <c r="BF139" s="131">
        <f t="shared" si="26"/>
        <v>0</v>
      </c>
      <c r="BG139" s="131">
        <f t="shared" si="27"/>
        <v>0</v>
      </c>
      <c r="BH139" s="131">
        <f t="shared" si="28"/>
        <v>0</v>
      </c>
      <c r="BI139" s="131">
        <f t="shared" si="29"/>
        <v>0</v>
      </c>
      <c r="BJ139" s="18" t="s">
        <v>123</v>
      </c>
      <c r="BK139" s="131">
        <f t="shared" si="30"/>
        <v>0</v>
      </c>
      <c r="BL139" s="18" t="s">
        <v>122</v>
      </c>
      <c r="BM139" s="18" t="s">
        <v>160</v>
      </c>
    </row>
    <row r="140" spans="1:65" s="146" customFormat="1" ht="25.5" customHeight="1">
      <c r="B140" s="126"/>
      <c r="C140" s="152">
        <v>17</v>
      </c>
      <c r="D140" s="152" t="s">
        <v>120</v>
      </c>
      <c r="E140" s="153" t="s">
        <v>161</v>
      </c>
      <c r="F140" s="236" t="s">
        <v>162</v>
      </c>
      <c r="G140" s="236"/>
      <c r="H140" s="236"/>
      <c r="I140" s="236"/>
      <c r="J140" s="154" t="s">
        <v>129</v>
      </c>
      <c r="K140" s="155">
        <f>K138</f>
        <v>12.430000000000001</v>
      </c>
      <c r="L140" s="237"/>
      <c r="M140" s="237"/>
      <c r="N140" s="237">
        <f t="shared" si="21"/>
        <v>0</v>
      </c>
      <c r="O140" s="237"/>
      <c r="P140" s="237"/>
      <c r="Q140" s="237"/>
      <c r="R140" s="127"/>
      <c r="T140" s="128" t="s">
        <v>5</v>
      </c>
      <c r="U140" s="37" t="s">
        <v>37</v>
      </c>
      <c r="V140" s="129">
        <v>0</v>
      </c>
      <c r="W140" s="129">
        <f t="shared" si="22"/>
        <v>0</v>
      </c>
      <c r="X140" s="129">
        <v>0</v>
      </c>
      <c r="Y140" s="129">
        <f t="shared" si="23"/>
        <v>0</v>
      </c>
      <c r="Z140" s="129">
        <v>0</v>
      </c>
      <c r="AA140" s="130">
        <f t="shared" si="24"/>
        <v>0</v>
      </c>
      <c r="AR140" s="18" t="s">
        <v>122</v>
      </c>
      <c r="AT140" s="18" t="s">
        <v>120</v>
      </c>
      <c r="AU140" s="18" t="s">
        <v>123</v>
      </c>
      <c r="AY140" s="18" t="s">
        <v>119</v>
      </c>
      <c r="BE140" s="131">
        <f t="shared" si="25"/>
        <v>0</v>
      </c>
      <c r="BF140" s="131">
        <f t="shared" si="26"/>
        <v>0</v>
      </c>
      <c r="BG140" s="131">
        <f t="shared" si="27"/>
        <v>0</v>
      </c>
      <c r="BH140" s="131">
        <f t="shared" si="28"/>
        <v>0</v>
      </c>
      <c r="BI140" s="131">
        <f t="shared" si="29"/>
        <v>0</v>
      </c>
      <c r="BJ140" s="18" t="s">
        <v>123</v>
      </c>
      <c r="BK140" s="131">
        <f t="shared" si="30"/>
        <v>0</v>
      </c>
      <c r="BL140" s="18" t="s">
        <v>122</v>
      </c>
      <c r="BM140" s="18" t="s">
        <v>163</v>
      </c>
    </row>
    <row r="141" spans="1:65" s="9" customFormat="1" ht="37.35" customHeight="1">
      <c r="B141" s="116"/>
      <c r="C141" s="156"/>
      <c r="D141" s="162" t="s">
        <v>101</v>
      </c>
      <c r="E141" s="162"/>
      <c r="F141" s="162"/>
      <c r="G141" s="162"/>
      <c r="H141" s="162"/>
      <c r="I141" s="162"/>
      <c r="J141" s="162"/>
      <c r="K141" s="162"/>
      <c r="L141" s="162"/>
      <c r="M141" s="162"/>
      <c r="N141" s="234">
        <f>BK141</f>
        <v>0</v>
      </c>
      <c r="O141" s="235"/>
      <c r="P141" s="235"/>
      <c r="Q141" s="235"/>
      <c r="R141" s="118"/>
      <c r="T141" s="119"/>
      <c r="W141" s="120">
        <f>W142+W144+W146</f>
        <v>0</v>
      </c>
      <c r="Y141" s="120">
        <f>Y142+Y144+Y146</f>
        <v>0</v>
      </c>
      <c r="AA141" s="121">
        <f>AA142+AA144+AA146</f>
        <v>0</v>
      </c>
      <c r="AR141" s="122" t="s">
        <v>130</v>
      </c>
      <c r="AT141" s="123" t="s">
        <v>69</v>
      </c>
      <c r="AU141" s="123" t="s">
        <v>70</v>
      </c>
      <c r="AY141" s="122" t="s">
        <v>119</v>
      </c>
      <c r="BK141" s="124">
        <f>BK142+BK144+BK146</f>
        <v>0</v>
      </c>
    </row>
    <row r="142" spans="1:65" s="9" customFormat="1" ht="19.899999999999999" customHeight="1">
      <c r="B142" s="116"/>
      <c r="C142" s="156"/>
      <c r="D142" s="157" t="s">
        <v>102</v>
      </c>
      <c r="E142" s="157"/>
      <c r="F142" s="157"/>
      <c r="G142" s="157"/>
      <c r="H142" s="157"/>
      <c r="I142" s="157"/>
      <c r="J142" s="157"/>
      <c r="K142" s="157"/>
      <c r="L142" s="157"/>
      <c r="M142" s="157"/>
      <c r="N142" s="240">
        <f>BK142</f>
        <v>0</v>
      </c>
      <c r="O142" s="241"/>
      <c r="P142" s="241"/>
      <c r="Q142" s="241"/>
      <c r="R142" s="118"/>
      <c r="T142" s="119"/>
      <c r="W142" s="120">
        <f>SUM(W143:W143)</f>
        <v>0</v>
      </c>
      <c r="Y142" s="120">
        <f>SUM(Y143:Y143)</f>
        <v>0</v>
      </c>
      <c r="AA142" s="121">
        <f>SUM(AA143:AA143)</f>
        <v>0</v>
      </c>
      <c r="AR142" s="122" t="s">
        <v>130</v>
      </c>
      <c r="AT142" s="123" t="s">
        <v>69</v>
      </c>
      <c r="AU142" s="123" t="s">
        <v>76</v>
      </c>
      <c r="AY142" s="122" t="s">
        <v>119</v>
      </c>
      <c r="BK142" s="124">
        <f>SUM(BK143:BK143)</f>
        <v>0</v>
      </c>
    </row>
    <row r="143" spans="1:65" s="146" customFormat="1" ht="51" customHeight="1">
      <c r="B143" s="126"/>
      <c r="C143" s="152">
        <v>18</v>
      </c>
      <c r="D143" s="152" t="s">
        <v>120</v>
      </c>
      <c r="E143" s="153" t="s">
        <v>164</v>
      </c>
      <c r="F143" s="236" t="s">
        <v>165</v>
      </c>
      <c r="G143" s="236"/>
      <c r="H143" s="236"/>
      <c r="I143" s="236"/>
      <c r="J143" s="154" t="s">
        <v>166</v>
      </c>
      <c r="K143" s="155">
        <v>1</v>
      </c>
      <c r="L143" s="237"/>
      <c r="M143" s="237"/>
      <c r="N143" s="237">
        <f>ROUND(L143*K143,2)</f>
        <v>0</v>
      </c>
      <c r="O143" s="237"/>
      <c r="P143" s="237"/>
      <c r="Q143" s="237"/>
      <c r="R143" s="127"/>
      <c r="T143" s="128" t="s">
        <v>5</v>
      </c>
      <c r="U143" s="37" t="s">
        <v>37</v>
      </c>
      <c r="V143" s="129">
        <v>0</v>
      </c>
      <c r="W143" s="129">
        <f>V143*K143</f>
        <v>0</v>
      </c>
      <c r="X143" s="129">
        <v>0</v>
      </c>
      <c r="Y143" s="129">
        <f>X143*K143</f>
        <v>0</v>
      </c>
      <c r="Z143" s="129">
        <v>0</v>
      </c>
      <c r="AA143" s="130">
        <f>Z143*K143</f>
        <v>0</v>
      </c>
      <c r="AR143" s="18" t="s">
        <v>167</v>
      </c>
      <c r="AT143" s="18" t="s">
        <v>120</v>
      </c>
      <c r="AU143" s="18" t="s">
        <v>123</v>
      </c>
      <c r="AY143" s="18" t="s">
        <v>119</v>
      </c>
      <c r="BE143" s="131">
        <f>IF(U143="základná",N143,0)</f>
        <v>0</v>
      </c>
      <c r="BF143" s="131">
        <f>IF(U143="znížená",N143,0)</f>
        <v>0</v>
      </c>
      <c r="BG143" s="131">
        <f>IF(U143="zákl. prenesená",N143,0)</f>
        <v>0</v>
      </c>
      <c r="BH143" s="131">
        <f>IF(U143="zníž. prenesená",N143,0)</f>
        <v>0</v>
      </c>
      <c r="BI143" s="131">
        <f>IF(U143="nulová",N143,0)</f>
        <v>0</v>
      </c>
      <c r="BJ143" s="18" t="s">
        <v>123</v>
      </c>
      <c r="BK143" s="131">
        <f>ROUND(L143*K143,2)</f>
        <v>0</v>
      </c>
      <c r="BL143" s="18" t="s">
        <v>167</v>
      </c>
      <c r="BM143" s="18" t="s">
        <v>168</v>
      </c>
    </row>
    <row r="144" spans="1:65" s="9" customFormat="1" ht="29.85" customHeight="1">
      <c r="B144" s="116"/>
      <c r="C144" s="156"/>
      <c r="D144" s="157" t="s">
        <v>103</v>
      </c>
      <c r="E144" s="157"/>
      <c r="F144" s="157"/>
      <c r="G144" s="157"/>
      <c r="H144" s="157"/>
      <c r="I144" s="157"/>
      <c r="J144" s="157"/>
      <c r="K144" s="157"/>
      <c r="L144" s="157"/>
      <c r="M144" s="157"/>
      <c r="N144" s="232">
        <f>BK144</f>
        <v>0</v>
      </c>
      <c r="O144" s="233"/>
      <c r="P144" s="233"/>
      <c r="Q144" s="233"/>
      <c r="R144" s="118"/>
      <c r="T144" s="119"/>
      <c r="W144" s="120">
        <f>W145</f>
        <v>0</v>
      </c>
      <c r="Y144" s="120">
        <f>Y145</f>
        <v>0</v>
      </c>
      <c r="AA144" s="121">
        <f>AA145</f>
        <v>0</v>
      </c>
      <c r="AR144" s="122" t="s">
        <v>130</v>
      </c>
      <c r="AT144" s="123" t="s">
        <v>69</v>
      </c>
      <c r="AU144" s="123" t="s">
        <v>76</v>
      </c>
      <c r="AY144" s="122" t="s">
        <v>119</v>
      </c>
      <c r="BK144" s="124">
        <f>BK145</f>
        <v>0</v>
      </c>
    </row>
    <row r="145" spans="2:65" s="146" customFormat="1" ht="25.5" customHeight="1">
      <c r="B145" s="126"/>
      <c r="C145" s="152">
        <v>19</v>
      </c>
      <c r="D145" s="152" t="s">
        <v>120</v>
      </c>
      <c r="E145" s="153" t="s">
        <v>169</v>
      </c>
      <c r="F145" s="236" t="s">
        <v>170</v>
      </c>
      <c r="G145" s="236"/>
      <c r="H145" s="236"/>
      <c r="I145" s="236"/>
      <c r="J145" s="154" t="s">
        <v>166</v>
      </c>
      <c r="K145" s="155">
        <v>1</v>
      </c>
      <c r="L145" s="237"/>
      <c r="M145" s="237"/>
      <c r="N145" s="237">
        <f>ROUND(L145*K145,2)</f>
        <v>0</v>
      </c>
      <c r="O145" s="237"/>
      <c r="P145" s="237"/>
      <c r="Q145" s="237"/>
      <c r="R145" s="127"/>
      <c r="T145" s="128" t="s">
        <v>5</v>
      </c>
      <c r="U145" s="37" t="s">
        <v>37</v>
      </c>
      <c r="V145" s="129">
        <v>0</v>
      </c>
      <c r="W145" s="129">
        <f>V145*K145</f>
        <v>0</v>
      </c>
      <c r="X145" s="129">
        <v>0</v>
      </c>
      <c r="Y145" s="129">
        <f>X145*K145</f>
        <v>0</v>
      </c>
      <c r="Z145" s="129">
        <v>0</v>
      </c>
      <c r="AA145" s="130">
        <f>Z145*K145</f>
        <v>0</v>
      </c>
      <c r="AR145" s="18" t="s">
        <v>167</v>
      </c>
      <c r="AT145" s="18" t="s">
        <v>120</v>
      </c>
      <c r="AU145" s="18" t="s">
        <v>123</v>
      </c>
      <c r="AY145" s="18" t="s">
        <v>119</v>
      </c>
      <c r="BE145" s="131">
        <f>IF(U145="základná",N145,0)</f>
        <v>0</v>
      </c>
      <c r="BF145" s="131">
        <f>IF(U145="znížená",N145,0)</f>
        <v>0</v>
      </c>
      <c r="BG145" s="131">
        <f>IF(U145="zákl. prenesená",N145,0)</f>
        <v>0</v>
      </c>
      <c r="BH145" s="131">
        <f>IF(U145="zníž. prenesená",N145,0)</f>
        <v>0</v>
      </c>
      <c r="BI145" s="131">
        <f>IF(U145="nulová",N145,0)</f>
        <v>0</v>
      </c>
      <c r="BJ145" s="18" t="s">
        <v>123</v>
      </c>
      <c r="BK145" s="131">
        <f>ROUND(L145*K145,2)</f>
        <v>0</v>
      </c>
      <c r="BL145" s="18" t="s">
        <v>167</v>
      </c>
      <c r="BM145" s="18" t="s">
        <v>171</v>
      </c>
    </row>
    <row r="146" spans="2:65" s="9" customFormat="1" ht="29.85" customHeight="1">
      <c r="B146" s="116"/>
      <c r="C146" s="156"/>
      <c r="D146" s="157" t="s">
        <v>104</v>
      </c>
      <c r="E146" s="157"/>
      <c r="F146" s="157"/>
      <c r="G146" s="157"/>
      <c r="H146" s="157"/>
      <c r="I146" s="157"/>
      <c r="J146" s="157"/>
      <c r="K146" s="157"/>
      <c r="L146" s="157"/>
      <c r="M146" s="157"/>
      <c r="N146" s="232">
        <f>BK146</f>
        <v>0</v>
      </c>
      <c r="O146" s="233"/>
      <c r="P146" s="233"/>
      <c r="Q146" s="233"/>
      <c r="R146" s="118"/>
      <c r="T146" s="119"/>
      <c r="W146" s="120">
        <f>SUM(W147:W147)</f>
        <v>0</v>
      </c>
      <c r="Y146" s="120">
        <f>SUM(Y147:Y147)</f>
        <v>0</v>
      </c>
      <c r="AA146" s="121">
        <f>SUM(AA147:AA147)</f>
        <v>0</v>
      </c>
      <c r="AR146" s="122" t="s">
        <v>130</v>
      </c>
      <c r="AT146" s="123" t="s">
        <v>69</v>
      </c>
      <c r="AU146" s="123" t="s">
        <v>76</v>
      </c>
      <c r="AY146" s="122" t="s">
        <v>119</v>
      </c>
      <c r="BK146" s="124">
        <f>SUM(BK147:BK147)</f>
        <v>0</v>
      </c>
    </row>
    <row r="147" spans="2:65" s="146" customFormat="1" ht="25.5" customHeight="1">
      <c r="B147" s="126"/>
      <c r="C147" s="152">
        <v>20</v>
      </c>
      <c r="D147" s="152" t="s">
        <v>120</v>
      </c>
      <c r="E147" s="153" t="s">
        <v>172</v>
      </c>
      <c r="F147" s="236" t="s">
        <v>173</v>
      </c>
      <c r="G147" s="236"/>
      <c r="H147" s="236"/>
      <c r="I147" s="236"/>
      <c r="J147" s="154" t="s">
        <v>166</v>
      </c>
      <c r="K147" s="155">
        <v>1</v>
      </c>
      <c r="L147" s="237"/>
      <c r="M147" s="237"/>
      <c r="N147" s="237">
        <f>ROUND(L147*K147,2)</f>
        <v>0</v>
      </c>
      <c r="O147" s="237"/>
      <c r="P147" s="237"/>
      <c r="Q147" s="237"/>
      <c r="R147" s="127"/>
      <c r="T147" s="128" t="s">
        <v>5</v>
      </c>
      <c r="U147" s="37" t="s">
        <v>37</v>
      </c>
      <c r="V147" s="129">
        <v>0</v>
      </c>
      <c r="W147" s="129">
        <f>V147*K147</f>
        <v>0</v>
      </c>
      <c r="X147" s="129">
        <v>0</v>
      </c>
      <c r="Y147" s="129">
        <f>X147*K147</f>
        <v>0</v>
      </c>
      <c r="Z147" s="129">
        <v>0</v>
      </c>
      <c r="AA147" s="130">
        <f>Z147*K147</f>
        <v>0</v>
      </c>
      <c r="AR147" s="18" t="s">
        <v>167</v>
      </c>
      <c r="AT147" s="18" t="s">
        <v>120</v>
      </c>
      <c r="AU147" s="18" t="s">
        <v>123</v>
      </c>
      <c r="AY147" s="18" t="s">
        <v>119</v>
      </c>
      <c r="BE147" s="131">
        <f>IF(U147="základná",N147,0)</f>
        <v>0</v>
      </c>
      <c r="BF147" s="131">
        <f>IF(U147="znížená",N147,0)</f>
        <v>0</v>
      </c>
      <c r="BG147" s="131">
        <f>IF(U147="zákl. prenesená",N147,0)</f>
        <v>0</v>
      </c>
      <c r="BH147" s="131">
        <f>IF(U147="zníž. prenesená",N147,0)</f>
        <v>0</v>
      </c>
      <c r="BI147" s="131">
        <f>IF(U147="nulová",N147,0)</f>
        <v>0</v>
      </c>
      <c r="BJ147" s="18" t="s">
        <v>123</v>
      </c>
      <c r="BK147" s="131">
        <f>ROUND(L147*K147,2)</f>
        <v>0</v>
      </c>
      <c r="BL147" s="18" t="s">
        <v>167</v>
      </c>
      <c r="BM147" s="18" t="s">
        <v>174</v>
      </c>
    </row>
    <row r="148" spans="2:65" s="146" customFormat="1" ht="6.95" customHeight="1">
      <c r="B148" s="52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4"/>
    </row>
  </sheetData>
  <mergeCells count="129">
    <mergeCell ref="O9:P9"/>
    <mergeCell ref="O11:P11"/>
    <mergeCell ref="O12:P12"/>
    <mergeCell ref="O14:P14"/>
    <mergeCell ref="O15:P15"/>
    <mergeCell ref="O17:P17"/>
    <mergeCell ref="H1:K1"/>
    <mergeCell ref="C2:Q2"/>
    <mergeCell ref="S2:AC2"/>
    <mergeCell ref="C4:Q4"/>
    <mergeCell ref="F6:P6"/>
    <mergeCell ref="F7:P7"/>
    <mergeCell ref="M30:P30"/>
    <mergeCell ref="H32:J32"/>
    <mergeCell ref="M32:P32"/>
    <mergeCell ref="H33:J33"/>
    <mergeCell ref="M33:P33"/>
    <mergeCell ref="H34:J34"/>
    <mergeCell ref="M34:P34"/>
    <mergeCell ref="O18:P18"/>
    <mergeCell ref="O20:P20"/>
    <mergeCell ref="O21:P21"/>
    <mergeCell ref="E24:L24"/>
    <mergeCell ref="M27:P27"/>
    <mergeCell ref="M28:P28"/>
    <mergeCell ref="F78:P78"/>
    <mergeCell ref="F79:P79"/>
    <mergeCell ref="M81:P81"/>
    <mergeCell ref="M83:Q83"/>
    <mergeCell ref="M84:Q84"/>
    <mergeCell ref="C86:G86"/>
    <mergeCell ref="N86:Q86"/>
    <mergeCell ref="H35:J35"/>
    <mergeCell ref="M35:P35"/>
    <mergeCell ref="H36:J36"/>
    <mergeCell ref="M36:P36"/>
    <mergeCell ref="L38:P38"/>
    <mergeCell ref="C76:Q76"/>
    <mergeCell ref="N94:Q94"/>
    <mergeCell ref="N95:Q95"/>
    <mergeCell ref="N96:Q96"/>
    <mergeCell ref="N97:Q97"/>
    <mergeCell ref="N99:Q99"/>
    <mergeCell ref="L101:Q101"/>
    <mergeCell ref="N88:Q88"/>
    <mergeCell ref="N89:Q89"/>
    <mergeCell ref="N90:Q90"/>
    <mergeCell ref="N91:Q91"/>
    <mergeCell ref="N92:Q92"/>
    <mergeCell ref="N93:Q93"/>
    <mergeCell ref="F117:I117"/>
    <mergeCell ref="L117:M117"/>
    <mergeCell ref="N117:Q117"/>
    <mergeCell ref="N118:Q118"/>
    <mergeCell ref="N119:Q119"/>
    <mergeCell ref="N120:Q120"/>
    <mergeCell ref="C107:Q107"/>
    <mergeCell ref="F109:P109"/>
    <mergeCell ref="F110:P110"/>
    <mergeCell ref="M112:P112"/>
    <mergeCell ref="M114:Q114"/>
    <mergeCell ref="M115:Q115"/>
    <mergeCell ref="F123:I123"/>
    <mergeCell ref="L123:M123"/>
    <mergeCell ref="N123:Q123"/>
    <mergeCell ref="F124:I124"/>
    <mergeCell ref="L124:M124"/>
    <mergeCell ref="N124:Q124"/>
    <mergeCell ref="F121:I121"/>
    <mergeCell ref="L121:M121"/>
    <mergeCell ref="N121:Q121"/>
    <mergeCell ref="F122:I122"/>
    <mergeCell ref="L122:M122"/>
    <mergeCell ref="N122:Q122"/>
    <mergeCell ref="F127:I127"/>
    <mergeCell ref="L127:M127"/>
    <mergeCell ref="N127:Q127"/>
    <mergeCell ref="F128:I128"/>
    <mergeCell ref="L128:M128"/>
    <mergeCell ref="N128:Q128"/>
    <mergeCell ref="F125:I125"/>
    <mergeCell ref="L125:M125"/>
    <mergeCell ref="N125:Q125"/>
    <mergeCell ref="F126:I126"/>
    <mergeCell ref="L126:M126"/>
    <mergeCell ref="N126:Q126"/>
    <mergeCell ref="F133:I133"/>
    <mergeCell ref="L133:M133"/>
    <mergeCell ref="N133:Q133"/>
    <mergeCell ref="N134:Q134"/>
    <mergeCell ref="F135:I135"/>
    <mergeCell ref="L135:M135"/>
    <mergeCell ref="N135:Q135"/>
    <mergeCell ref="N129:Q129"/>
    <mergeCell ref="F130:I130"/>
    <mergeCell ref="L130:M130"/>
    <mergeCell ref="N130:Q130"/>
    <mergeCell ref="N131:Q131"/>
    <mergeCell ref="F132:I132"/>
    <mergeCell ref="L132:M132"/>
    <mergeCell ref="N132:Q132"/>
    <mergeCell ref="F138:I138"/>
    <mergeCell ref="L138:M138"/>
    <mergeCell ref="N138:Q138"/>
    <mergeCell ref="F139:I139"/>
    <mergeCell ref="L139:M139"/>
    <mergeCell ref="N139:Q139"/>
    <mergeCell ref="F136:I136"/>
    <mergeCell ref="L136:M136"/>
    <mergeCell ref="N136:Q136"/>
    <mergeCell ref="F137:I137"/>
    <mergeCell ref="L137:M137"/>
    <mergeCell ref="N137:Q137"/>
    <mergeCell ref="N144:Q144"/>
    <mergeCell ref="F145:I145"/>
    <mergeCell ref="L145:M145"/>
    <mergeCell ref="N145:Q145"/>
    <mergeCell ref="N146:Q146"/>
    <mergeCell ref="F147:I147"/>
    <mergeCell ref="L147:M147"/>
    <mergeCell ref="N147:Q147"/>
    <mergeCell ref="F140:I140"/>
    <mergeCell ref="L140:M140"/>
    <mergeCell ref="N140:Q140"/>
    <mergeCell ref="N141:Q141"/>
    <mergeCell ref="N142:Q142"/>
    <mergeCell ref="F143:I143"/>
    <mergeCell ref="L143:M143"/>
    <mergeCell ref="N143:Q143"/>
  </mergeCells>
  <hyperlinks>
    <hyperlink ref="F1:G1" location="C2" display="1) Krycí list rozpočtu" xr:uid="{79E20189-0592-4E8E-B6C6-819563E4FEC6}"/>
    <hyperlink ref="H1:K1" location="C86" display="2) Rekapitulácia rozpočtu" xr:uid="{0ECC9C36-F819-45FA-961F-8A6252060975}"/>
    <hyperlink ref="L1" location="C117" display="3) Rozpočet" xr:uid="{C8BDD26B-8B10-4861-B0FA-AB5070A85066}"/>
    <hyperlink ref="S1:T1" location="'Rekapitulácia stavby'!C2" display="Rekapitulácia stavby" xr:uid="{BAB86B4D-592C-4325-BB46-EBCB1B5AA047}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323C0-5FC5-48F4-B3F1-345532E40512}">
  <sheetPr>
    <pageSetUpPr fitToPage="1"/>
  </sheetPr>
  <dimension ref="A1:BN148"/>
  <sheetViews>
    <sheetView showGridLines="0" zoomScaleNormal="100" workbookViewId="0">
      <pane ySplit="1" topLeftCell="A2" activePane="bottomLeft" state="frozen"/>
      <selection pane="bottomLeft" activeCell="AC143" sqref="AC143"/>
    </sheetView>
  </sheetViews>
  <sheetFormatPr defaultRowHeight="13.5"/>
  <cols>
    <col min="1" max="1" width="8.33203125" style="138" customWidth="1"/>
    <col min="2" max="2" width="1.6640625" style="138" customWidth="1"/>
    <col min="3" max="3" width="4.1640625" style="138" customWidth="1"/>
    <col min="4" max="4" width="4.33203125" style="138" customWidth="1"/>
    <col min="5" max="5" width="17.1640625" style="138" customWidth="1"/>
    <col min="6" max="7" width="11.1640625" style="138" customWidth="1"/>
    <col min="8" max="8" width="12.5" style="138" customWidth="1"/>
    <col min="9" max="9" width="7" style="138" customWidth="1"/>
    <col min="10" max="10" width="5.1640625" style="138" customWidth="1"/>
    <col min="11" max="11" width="11.5" style="138" customWidth="1"/>
    <col min="12" max="12" width="12" style="138" customWidth="1"/>
    <col min="13" max="14" width="6" style="138" customWidth="1"/>
    <col min="15" max="15" width="2" style="138" customWidth="1"/>
    <col min="16" max="16" width="12.5" style="138" customWidth="1"/>
    <col min="17" max="17" width="4.1640625" style="138" customWidth="1"/>
    <col min="18" max="18" width="1.6640625" style="138" customWidth="1"/>
    <col min="19" max="19" width="8.1640625" style="138" customWidth="1"/>
    <col min="20" max="20" width="29.6640625" style="138" hidden="1" customWidth="1"/>
    <col min="21" max="21" width="16.33203125" style="138" hidden="1" customWidth="1"/>
    <col min="22" max="22" width="12.33203125" style="138" hidden="1" customWidth="1"/>
    <col min="23" max="23" width="16.33203125" style="138" hidden="1" customWidth="1"/>
    <col min="24" max="24" width="12.1640625" style="138" hidden="1" customWidth="1"/>
    <col min="25" max="25" width="15" style="138" hidden="1" customWidth="1"/>
    <col min="26" max="26" width="11" style="138" hidden="1" customWidth="1"/>
    <col min="27" max="27" width="15" style="138" hidden="1" customWidth="1"/>
    <col min="28" max="28" width="16.33203125" style="138" hidden="1" customWidth="1"/>
    <col min="29" max="29" width="11" style="138" customWidth="1"/>
    <col min="30" max="30" width="15" style="138" customWidth="1"/>
    <col min="31" max="31" width="16.33203125" style="138" customWidth="1"/>
    <col min="32" max="16384" width="9.33203125" style="138"/>
  </cols>
  <sheetData>
    <row r="1" spans="1:66" ht="21.75" customHeight="1">
      <c r="A1" s="15"/>
      <c r="B1" s="12"/>
      <c r="C1" s="12"/>
      <c r="D1" s="13" t="s">
        <v>1</v>
      </c>
      <c r="E1" s="12"/>
      <c r="F1" s="14" t="s">
        <v>85</v>
      </c>
      <c r="G1" s="14"/>
      <c r="H1" s="225" t="s">
        <v>86</v>
      </c>
      <c r="I1" s="225"/>
      <c r="J1" s="225"/>
      <c r="K1" s="225"/>
      <c r="L1" s="14" t="s">
        <v>87</v>
      </c>
      <c r="M1" s="12"/>
      <c r="N1" s="12"/>
      <c r="O1" s="13" t="s">
        <v>88</v>
      </c>
      <c r="P1" s="12"/>
      <c r="Q1" s="12"/>
      <c r="R1" s="12"/>
      <c r="S1" s="14" t="s">
        <v>89</v>
      </c>
      <c r="T1" s="14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</row>
    <row r="2" spans="1:66" ht="36.950000000000003" customHeight="1">
      <c r="C2" s="219" t="s">
        <v>7</v>
      </c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S2" s="187" t="s">
        <v>8</v>
      </c>
      <c r="T2" s="188"/>
      <c r="U2" s="188"/>
      <c r="V2" s="188"/>
      <c r="W2" s="188"/>
      <c r="X2" s="188"/>
      <c r="Y2" s="188"/>
      <c r="Z2" s="188"/>
      <c r="AA2" s="188"/>
      <c r="AB2" s="188"/>
      <c r="AC2" s="188"/>
      <c r="AT2" s="18" t="s">
        <v>77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70</v>
      </c>
    </row>
    <row r="4" spans="1:66" ht="36.950000000000003" customHeight="1">
      <c r="B4" s="22"/>
      <c r="C4" s="212" t="s">
        <v>223</v>
      </c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3"/>
      <c r="T4" s="143" t="s">
        <v>12</v>
      </c>
      <c r="AT4" s="18" t="s">
        <v>6</v>
      </c>
    </row>
    <row r="5" spans="1:66" ht="6.95" customHeight="1">
      <c r="B5" s="22"/>
      <c r="R5" s="23"/>
    </row>
    <row r="6" spans="1:66" ht="25.35" customHeight="1">
      <c r="B6" s="22"/>
      <c r="D6" s="147" t="s">
        <v>16</v>
      </c>
      <c r="F6" s="245" t="str">
        <f>'Rekapitulácia stavby'!K6</f>
        <v>Rekonštrukcia jestvujúcich priechodov a retardérov v meste Trebišov</v>
      </c>
      <c r="G6" s="246"/>
      <c r="H6" s="246"/>
      <c r="I6" s="246"/>
      <c r="J6" s="246"/>
      <c r="K6" s="246"/>
      <c r="L6" s="246"/>
      <c r="M6" s="246"/>
      <c r="N6" s="246"/>
      <c r="O6" s="246"/>
      <c r="P6" s="246"/>
      <c r="R6" s="23"/>
    </row>
    <row r="7" spans="1:66" s="146" customFormat="1" ht="32.85" customHeight="1">
      <c r="B7" s="30"/>
      <c r="D7" s="26" t="s">
        <v>90</v>
      </c>
      <c r="F7" s="222" t="s">
        <v>200</v>
      </c>
      <c r="G7" s="244"/>
      <c r="H7" s="244"/>
      <c r="I7" s="244"/>
      <c r="J7" s="244"/>
      <c r="K7" s="244"/>
      <c r="L7" s="244"/>
      <c r="M7" s="244"/>
      <c r="N7" s="244"/>
      <c r="O7" s="244"/>
      <c r="P7" s="244"/>
      <c r="R7" s="31"/>
    </row>
    <row r="8" spans="1:66" s="146" customFormat="1" ht="14.45" customHeight="1">
      <c r="B8" s="30"/>
      <c r="D8" s="147" t="s">
        <v>17</v>
      </c>
      <c r="F8" s="144" t="s">
        <v>5</v>
      </c>
      <c r="M8" s="147" t="s">
        <v>18</v>
      </c>
      <c r="O8" s="144" t="s">
        <v>5</v>
      </c>
      <c r="R8" s="31"/>
    </row>
    <row r="9" spans="1:66" s="146" customFormat="1" ht="14.45" customHeight="1">
      <c r="B9" s="30"/>
      <c r="D9" s="147" t="s">
        <v>20</v>
      </c>
      <c r="F9" s="144" t="s">
        <v>182</v>
      </c>
      <c r="M9" s="147" t="s">
        <v>21</v>
      </c>
      <c r="O9" s="247">
        <f>'Rekapitulácia stavby'!AN8</f>
        <v>44092</v>
      </c>
      <c r="P9" s="247"/>
      <c r="R9" s="31"/>
    </row>
    <row r="10" spans="1:66" s="146" customFormat="1" ht="10.9" customHeight="1">
      <c r="B10" s="30"/>
      <c r="R10" s="31"/>
    </row>
    <row r="11" spans="1:66" s="146" customFormat="1" ht="14.45" customHeight="1">
      <c r="B11" s="30"/>
      <c r="D11" s="147" t="s">
        <v>22</v>
      </c>
      <c r="M11" s="147" t="s">
        <v>23</v>
      </c>
      <c r="O11" s="221" t="s">
        <v>5</v>
      </c>
      <c r="P11" s="221"/>
      <c r="R11" s="31"/>
    </row>
    <row r="12" spans="1:66" s="146" customFormat="1" ht="18" customHeight="1">
      <c r="B12" s="30"/>
      <c r="E12" s="144" t="s">
        <v>183</v>
      </c>
      <c r="M12" s="147" t="s">
        <v>24</v>
      </c>
      <c r="O12" s="221" t="s">
        <v>5</v>
      </c>
      <c r="P12" s="221"/>
      <c r="R12" s="31"/>
    </row>
    <row r="13" spans="1:66" s="146" customFormat="1" ht="6.95" customHeight="1">
      <c r="B13" s="30"/>
      <c r="R13" s="31"/>
    </row>
    <row r="14" spans="1:66" s="146" customFormat="1" ht="14.45" customHeight="1">
      <c r="B14" s="30"/>
      <c r="D14" s="147" t="s">
        <v>25</v>
      </c>
      <c r="M14" s="147" t="s">
        <v>23</v>
      </c>
      <c r="O14" s="221" t="str">
        <f>IF('Rekapitulácia stavby'!AN13="","",'Rekapitulácia stavby'!AN13)</f>
        <v/>
      </c>
      <c r="P14" s="221"/>
      <c r="R14" s="31"/>
    </row>
    <row r="15" spans="1:66" s="146" customFormat="1" ht="18" customHeight="1">
      <c r="B15" s="30"/>
      <c r="E15" s="144" t="str">
        <f>IF('Rekapitulácia stavby'!E14="","",'Rekapitulácia stavby'!E14)</f>
        <v xml:space="preserve"> </v>
      </c>
      <c r="M15" s="147" t="s">
        <v>24</v>
      </c>
      <c r="O15" s="221" t="str">
        <f>IF('Rekapitulácia stavby'!AN14="","",'Rekapitulácia stavby'!AN14)</f>
        <v/>
      </c>
      <c r="P15" s="221"/>
      <c r="R15" s="31"/>
    </row>
    <row r="16" spans="1:66" s="146" customFormat="1" ht="6.95" customHeight="1">
      <c r="B16" s="30"/>
      <c r="R16" s="31"/>
    </row>
    <row r="17" spans="2:18" s="146" customFormat="1" ht="14.45" customHeight="1">
      <c r="B17" s="30"/>
      <c r="D17" s="147" t="s">
        <v>27</v>
      </c>
      <c r="M17" s="147" t="s">
        <v>23</v>
      </c>
      <c r="O17" s="221" t="s">
        <v>5</v>
      </c>
      <c r="P17" s="221"/>
      <c r="R17" s="31"/>
    </row>
    <row r="18" spans="2:18" s="146" customFormat="1" ht="18" customHeight="1">
      <c r="B18" s="30"/>
      <c r="E18" s="144"/>
      <c r="M18" s="147" t="s">
        <v>24</v>
      </c>
      <c r="O18" s="221" t="s">
        <v>5</v>
      </c>
      <c r="P18" s="221"/>
      <c r="R18" s="31"/>
    </row>
    <row r="19" spans="2:18" s="146" customFormat="1" ht="6.95" customHeight="1">
      <c r="B19" s="30"/>
      <c r="R19" s="31"/>
    </row>
    <row r="20" spans="2:18" s="146" customFormat="1" ht="14.45" customHeight="1">
      <c r="B20" s="30"/>
      <c r="D20" s="147" t="s">
        <v>29</v>
      </c>
      <c r="M20" s="147" t="s">
        <v>23</v>
      </c>
      <c r="O20" s="221" t="s">
        <v>5</v>
      </c>
      <c r="P20" s="221"/>
      <c r="R20" s="31"/>
    </row>
    <row r="21" spans="2:18" s="146" customFormat="1" ht="18" customHeight="1">
      <c r="B21" s="30"/>
      <c r="E21" s="144" t="s">
        <v>184</v>
      </c>
      <c r="M21" s="147" t="s">
        <v>24</v>
      </c>
      <c r="O21" s="221" t="s">
        <v>5</v>
      </c>
      <c r="P21" s="221"/>
      <c r="R21" s="31"/>
    </row>
    <row r="22" spans="2:18" s="146" customFormat="1" ht="6.95" customHeight="1">
      <c r="B22" s="30"/>
      <c r="R22" s="31"/>
    </row>
    <row r="23" spans="2:18" s="146" customFormat="1" ht="14.45" customHeight="1">
      <c r="B23" s="30"/>
      <c r="D23" s="147" t="s">
        <v>30</v>
      </c>
      <c r="R23" s="31"/>
    </row>
    <row r="24" spans="2:18" s="146" customFormat="1" ht="16.5" customHeight="1">
      <c r="B24" s="30"/>
      <c r="E24" s="223" t="s">
        <v>5</v>
      </c>
      <c r="F24" s="223"/>
      <c r="G24" s="223"/>
      <c r="H24" s="223"/>
      <c r="I24" s="223"/>
      <c r="J24" s="223"/>
      <c r="K24" s="223"/>
      <c r="L24" s="223"/>
      <c r="R24" s="31"/>
    </row>
    <row r="25" spans="2:18" s="146" customFormat="1" ht="6.95" customHeight="1">
      <c r="B25" s="30"/>
      <c r="R25" s="31"/>
    </row>
    <row r="26" spans="2:18" s="146" customFormat="1" ht="6.95" customHeight="1">
      <c r="B26" s="30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R26" s="31"/>
    </row>
    <row r="27" spans="2:18" s="146" customFormat="1" ht="14.45" customHeight="1">
      <c r="B27" s="30"/>
      <c r="D27" s="94" t="s">
        <v>91</v>
      </c>
      <c r="M27" s="198">
        <f>N88</f>
        <v>0</v>
      </c>
      <c r="N27" s="198"/>
      <c r="O27" s="198"/>
      <c r="P27" s="198"/>
      <c r="R27" s="31"/>
    </row>
    <row r="28" spans="2:18" s="146" customFormat="1" ht="14.45" customHeight="1">
      <c r="B28" s="30"/>
      <c r="D28" s="29" t="s">
        <v>92</v>
      </c>
      <c r="M28" s="198">
        <f>N99</f>
        <v>0</v>
      </c>
      <c r="N28" s="198"/>
      <c r="O28" s="198"/>
      <c r="P28" s="198"/>
      <c r="R28" s="31"/>
    </row>
    <row r="29" spans="2:18" s="146" customFormat="1" ht="6.95" customHeight="1">
      <c r="B29" s="30"/>
      <c r="R29" s="31"/>
    </row>
    <row r="30" spans="2:18" s="146" customFormat="1" ht="25.35" customHeight="1">
      <c r="B30" s="30"/>
      <c r="D30" s="95" t="s">
        <v>33</v>
      </c>
      <c r="M30" s="258">
        <f>ROUND(M27+M28,2)</f>
        <v>0</v>
      </c>
      <c r="N30" s="244"/>
      <c r="O30" s="244"/>
      <c r="P30" s="244"/>
      <c r="R30" s="31"/>
    </row>
    <row r="31" spans="2:18" s="146" customFormat="1" ht="6.95" customHeight="1">
      <c r="B31" s="30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R31" s="31"/>
    </row>
    <row r="32" spans="2:18" s="146" customFormat="1" ht="14.45" customHeight="1">
      <c r="B32" s="30"/>
      <c r="D32" s="141" t="s">
        <v>34</v>
      </c>
      <c r="E32" s="141" t="s">
        <v>35</v>
      </c>
      <c r="F32" s="142">
        <v>0.2</v>
      </c>
      <c r="G32" s="96" t="s">
        <v>36</v>
      </c>
      <c r="H32" s="255">
        <f>ROUND((SUM(BE99:BE100)+SUM(BE118:BE147)), 2)</f>
        <v>0</v>
      </c>
      <c r="I32" s="244"/>
      <c r="J32" s="244"/>
      <c r="M32" s="255">
        <f>ROUND(ROUND((SUM(BE99:BE100)+SUM(BE118:BE147)), 2)*F32, 2)</f>
        <v>0</v>
      </c>
      <c r="N32" s="244"/>
      <c r="O32" s="244"/>
      <c r="P32" s="244"/>
      <c r="R32" s="31"/>
    </row>
    <row r="33" spans="2:18" s="146" customFormat="1" ht="14.45" customHeight="1">
      <c r="B33" s="30"/>
      <c r="E33" s="141" t="s">
        <v>37</v>
      </c>
      <c r="F33" s="142">
        <v>0.2</v>
      </c>
      <c r="G33" s="96" t="s">
        <v>36</v>
      </c>
      <c r="H33" s="255">
        <f>M30</f>
        <v>0</v>
      </c>
      <c r="I33" s="244"/>
      <c r="J33" s="244"/>
      <c r="M33" s="255">
        <f>0.2*M30</f>
        <v>0</v>
      </c>
      <c r="N33" s="244"/>
      <c r="O33" s="244"/>
      <c r="P33" s="244"/>
      <c r="R33" s="31"/>
    </row>
    <row r="34" spans="2:18" s="146" customFormat="1" ht="14.45" hidden="1" customHeight="1">
      <c r="B34" s="30"/>
      <c r="E34" s="141" t="s">
        <v>38</v>
      </c>
      <c r="F34" s="142">
        <v>0.2</v>
      </c>
      <c r="G34" s="96" t="s">
        <v>36</v>
      </c>
      <c r="H34" s="255">
        <f>ROUND((SUM(BG99:BG100)+SUM(BG118:BG147)), 2)</f>
        <v>0</v>
      </c>
      <c r="I34" s="244"/>
      <c r="J34" s="244"/>
      <c r="M34" s="255">
        <v>0</v>
      </c>
      <c r="N34" s="244"/>
      <c r="O34" s="244"/>
      <c r="P34" s="244"/>
      <c r="R34" s="31"/>
    </row>
    <row r="35" spans="2:18" s="146" customFormat="1" ht="14.45" hidden="1" customHeight="1">
      <c r="B35" s="30"/>
      <c r="E35" s="141" t="s">
        <v>39</v>
      </c>
      <c r="F35" s="142">
        <v>0.2</v>
      </c>
      <c r="G35" s="96" t="s">
        <v>36</v>
      </c>
      <c r="H35" s="255">
        <f>ROUND((SUM(BH99:BH100)+SUM(BH118:BH147)), 2)</f>
        <v>0</v>
      </c>
      <c r="I35" s="244"/>
      <c r="J35" s="244"/>
      <c r="M35" s="255">
        <v>0</v>
      </c>
      <c r="N35" s="244"/>
      <c r="O35" s="244"/>
      <c r="P35" s="244"/>
      <c r="R35" s="31"/>
    </row>
    <row r="36" spans="2:18" s="146" customFormat="1" ht="14.45" hidden="1" customHeight="1">
      <c r="B36" s="30"/>
      <c r="E36" s="141" t="s">
        <v>40</v>
      </c>
      <c r="F36" s="142">
        <v>0</v>
      </c>
      <c r="G36" s="96" t="s">
        <v>36</v>
      </c>
      <c r="H36" s="255">
        <f>ROUND((SUM(BI99:BI100)+SUM(BI118:BI147)), 2)</f>
        <v>0</v>
      </c>
      <c r="I36" s="244"/>
      <c r="J36" s="244"/>
      <c r="M36" s="255">
        <v>0</v>
      </c>
      <c r="N36" s="244"/>
      <c r="O36" s="244"/>
      <c r="P36" s="244"/>
      <c r="R36" s="31"/>
    </row>
    <row r="37" spans="2:18" s="146" customFormat="1" ht="6.95" customHeight="1">
      <c r="B37" s="30"/>
      <c r="R37" s="31"/>
    </row>
    <row r="38" spans="2:18" s="146" customFormat="1" ht="25.35" customHeight="1">
      <c r="B38" s="30"/>
      <c r="C38" s="151"/>
      <c r="D38" s="97" t="s">
        <v>41</v>
      </c>
      <c r="E38" s="65"/>
      <c r="F38" s="65"/>
      <c r="G38" s="98" t="s">
        <v>42</v>
      </c>
      <c r="H38" s="99" t="s">
        <v>43</v>
      </c>
      <c r="I38" s="65"/>
      <c r="J38" s="65"/>
      <c r="K38" s="65"/>
      <c r="L38" s="256">
        <f>SUM(M30:M36)</f>
        <v>0</v>
      </c>
      <c r="M38" s="256"/>
      <c r="N38" s="256"/>
      <c r="O38" s="256"/>
      <c r="P38" s="257"/>
      <c r="Q38" s="151"/>
      <c r="R38" s="31"/>
    </row>
    <row r="39" spans="2:18" s="146" customFormat="1" ht="14.45" customHeight="1">
      <c r="B39" s="30"/>
      <c r="R39" s="31"/>
    </row>
    <row r="40" spans="2:18" s="146" customFormat="1" ht="14.45" customHeight="1">
      <c r="B40" s="30"/>
      <c r="R40" s="31"/>
    </row>
    <row r="41" spans="2:18">
      <c r="B41" s="22"/>
      <c r="R41" s="23"/>
    </row>
    <row r="42" spans="2:18">
      <c r="B42" s="22"/>
      <c r="R42" s="23"/>
    </row>
    <row r="43" spans="2:18">
      <c r="B43" s="22"/>
      <c r="R43" s="23"/>
    </row>
    <row r="44" spans="2:18">
      <c r="B44" s="22"/>
      <c r="R44" s="23"/>
    </row>
    <row r="45" spans="2:18">
      <c r="B45" s="22"/>
      <c r="R45" s="23"/>
    </row>
    <row r="46" spans="2:18">
      <c r="B46" s="22"/>
      <c r="R46" s="23"/>
    </row>
    <row r="47" spans="2:18">
      <c r="B47" s="22"/>
      <c r="R47" s="23"/>
    </row>
    <row r="48" spans="2:18">
      <c r="B48" s="22"/>
      <c r="R48" s="23"/>
    </row>
    <row r="49" spans="2:18">
      <c r="B49" s="22"/>
      <c r="R49" s="23"/>
    </row>
    <row r="50" spans="2:18" s="146" customFormat="1" ht="15">
      <c r="B50" s="30"/>
      <c r="D50" s="43" t="s">
        <v>44</v>
      </c>
      <c r="E50" s="44"/>
      <c r="F50" s="44"/>
      <c r="G50" s="44"/>
      <c r="H50" s="45"/>
      <c r="J50" s="43" t="s">
        <v>45</v>
      </c>
      <c r="K50" s="44"/>
      <c r="L50" s="44"/>
      <c r="M50" s="44"/>
      <c r="N50" s="44"/>
      <c r="O50" s="44"/>
      <c r="P50" s="45"/>
      <c r="R50" s="31"/>
    </row>
    <row r="51" spans="2:18">
      <c r="B51" s="22"/>
      <c r="D51" s="46"/>
      <c r="H51" s="47"/>
      <c r="J51" s="46"/>
      <c r="P51" s="47"/>
      <c r="R51" s="23"/>
    </row>
    <row r="52" spans="2:18">
      <c r="B52" s="22"/>
      <c r="D52" s="46"/>
      <c r="H52" s="47"/>
      <c r="J52" s="46"/>
      <c r="P52" s="47"/>
      <c r="R52" s="23"/>
    </row>
    <row r="53" spans="2:18">
      <c r="B53" s="22"/>
      <c r="D53" s="46"/>
      <c r="H53" s="47"/>
      <c r="J53" s="46"/>
      <c r="P53" s="47"/>
      <c r="R53" s="23"/>
    </row>
    <row r="54" spans="2:18">
      <c r="B54" s="22"/>
      <c r="D54" s="46"/>
      <c r="H54" s="47"/>
      <c r="J54" s="46"/>
      <c r="P54" s="47"/>
      <c r="R54" s="23"/>
    </row>
    <row r="55" spans="2:18">
      <c r="B55" s="22"/>
      <c r="D55" s="46"/>
      <c r="H55" s="47"/>
      <c r="J55" s="46"/>
      <c r="P55" s="47"/>
      <c r="R55" s="23"/>
    </row>
    <row r="56" spans="2:18">
      <c r="B56" s="22"/>
      <c r="D56" s="46"/>
      <c r="H56" s="47"/>
      <c r="J56" s="46"/>
      <c r="P56" s="47"/>
      <c r="R56" s="23"/>
    </row>
    <row r="57" spans="2:18">
      <c r="B57" s="22"/>
      <c r="D57" s="46"/>
      <c r="H57" s="47"/>
      <c r="J57" s="46"/>
      <c r="P57" s="47"/>
      <c r="R57" s="23"/>
    </row>
    <row r="58" spans="2:18">
      <c r="B58" s="22"/>
      <c r="D58" s="46"/>
      <c r="H58" s="47"/>
      <c r="J58" s="46"/>
      <c r="P58" s="47"/>
      <c r="R58" s="23"/>
    </row>
    <row r="59" spans="2:18" s="146" customFormat="1" ht="15">
      <c r="B59" s="30"/>
      <c r="D59" s="48" t="s">
        <v>46</v>
      </c>
      <c r="E59" s="49"/>
      <c r="F59" s="49"/>
      <c r="G59" s="50" t="s">
        <v>47</v>
      </c>
      <c r="H59" s="51"/>
      <c r="J59" s="48" t="s">
        <v>46</v>
      </c>
      <c r="K59" s="49"/>
      <c r="L59" s="49"/>
      <c r="M59" s="49"/>
      <c r="N59" s="50" t="s">
        <v>47</v>
      </c>
      <c r="O59" s="49"/>
      <c r="P59" s="51"/>
      <c r="R59" s="31"/>
    </row>
    <row r="60" spans="2:18">
      <c r="B60" s="22"/>
      <c r="R60" s="23"/>
    </row>
    <row r="61" spans="2:18" s="146" customFormat="1" ht="15">
      <c r="B61" s="30"/>
      <c r="D61" s="43" t="s">
        <v>48</v>
      </c>
      <c r="E61" s="44"/>
      <c r="F61" s="44"/>
      <c r="G61" s="44"/>
      <c r="H61" s="45"/>
      <c r="J61" s="43" t="s">
        <v>49</v>
      </c>
      <c r="K61" s="44"/>
      <c r="L61" s="44"/>
      <c r="M61" s="44"/>
      <c r="N61" s="44"/>
      <c r="O61" s="44"/>
      <c r="P61" s="45"/>
      <c r="R61" s="31"/>
    </row>
    <row r="62" spans="2:18">
      <c r="B62" s="22"/>
      <c r="D62" s="46"/>
      <c r="H62" s="47"/>
      <c r="J62" s="46"/>
      <c r="P62" s="47"/>
      <c r="R62" s="23"/>
    </row>
    <row r="63" spans="2:18">
      <c r="B63" s="22"/>
      <c r="D63" s="46"/>
      <c r="H63" s="47"/>
      <c r="J63" s="46"/>
      <c r="P63" s="47"/>
      <c r="R63" s="23"/>
    </row>
    <row r="64" spans="2:18">
      <c r="B64" s="22"/>
      <c r="D64" s="46"/>
      <c r="H64" s="47"/>
      <c r="J64" s="46"/>
      <c r="P64" s="47"/>
      <c r="R64" s="23"/>
    </row>
    <row r="65" spans="2:18">
      <c r="B65" s="22"/>
      <c r="D65" s="46"/>
      <c r="H65" s="47"/>
      <c r="J65" s="46"/>
      <c r="P65" s="47"/>
      <c r="R65" s="23"/>
    </row>
    <row r="66" spans="2:18">
      <c r="B66" s="22"/>
      <c r="D66" s="46"/>
      <c r="H66" s="47"/>
      <c r="J66" s="46"/>
      <c r="P66" s="47"/>
      <c r="R66" s="23"/>
    </row>
    <row r="67" spans="2:18">
      <c r="B67" s="22"/>
      <c r="D67" s="46"/>
      <c r="H67" s="47"/>
      <c r="J67" s="46"/>
      <c r="P67" s="47"/>
      <c r="R67" s="23"/>
    </row>
    <row r="68" spans="2:18">
      <c r="B68" s="22"/>
      <c r="D68" s="46"/>
      <c r="H68" s="47"/>
      <c r="J68" s="46"/>
      <c r="P68" s="47"/>
      <c r="R68" s="23"/>
    </row>
    <row r="69" spans="2:18">
      <c r="B69" s="22"/>
      <c r="D69" s="46"/>
      <c r="H69" s="47"/>
      <c r="J69" s="46"/>
      <c r="P69" s="47"/>
      <c r="R69" s="23"/>
    </row>
    <row r="70" spans="2:18" s="146" customFormat="1" ht="15">
      <c r="B70" s="30"/>
      <c r="D70" s="48" t="s">
        <v>46</v>
      </c>
      <c r="E70" s="49"/>
      <c r="F70" s="49"/>
      <c r="G70" s="50" t="s">
        <v>47</v>
      </c>
      <c r="H70" s="51"/>
      <c r="J70" s="48" t="s">
        <v>46</v>
      </c>
      <c r="K70" s="49"/>
      <c r="L70" s="49"/>
      <c r="M70" s="49"/>
      <c r="N70" s="50" t="s">
        <v>47</v>
      </c>
      <c r="O70" s="49"/>
      <c r="P70" s="51"/>
      <c r="R70" s="31"/>
    </row>
    <row r="71" spans="2:18" s="146" customFormat="1" ht="14.45" customHeight="1">
      <c r="B71" s="52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4"/>
    </row>
    <row r="75" spans="2:18" s="146" customFormat="1" ht="6.95" customHeight="1">
      <c r="B75" s="55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7"/>
    </row>
    <row r="76" spans="2:18" s="146" customFormat="1" ht="36.950000000000003" customHeight="1">
      <c r="B76" s="30"/>
      <c r="C76" s="212" t="s">
        <v>224</v>
      </c>
      <c r="D76" s="213"/>
      <c r="E76" s="213"/>
      <c r="F76" s="213"/>
      <c r="G76" s="213"/>
      <c r="H76" s="213"/>
      <c r="I76" s="213"/>
      <c r="J76" s="213"/>
      <c r="K76" s="213"/>
      <c r="L76" s="213"/>
      <c r="M76" s="213"/>
      <c r="N76" s="213"/>
      <c r="O76" s="213"/>
      <c r="P76" s="213"/>
      <c r="Q76" s="213"/>
      <c r="R76" s="31"/>
    </row>
    <row r="77" spans="2:18" s="146" customFormat="1" ht="6.95" customHeight="1">
      <c r="B77" s="30"/>
      <c r="R77" s="31"/>
    </row>
    <row r="78" spans="2:18" s="146" customFormat="1" ht="30" customHeight="1">
      <c r="B78" s="30"/>
      <c r="C78" s="147" t="s">
        <v>16</v>
      </c>
      <c r="F78" s="245" t="str">
        <f>F6</f>
        <v>Rekonštrukcia jestvujúcich priechodov a retardérov v meste Trebišov</v>
      </c>
      <c r="G78" s="246"/>
      <c r="H78" s="246"/>
      <c r="I78" s="246"/>
      <c r="J78" s="246"/>
      <c r="K78" s="246"/>
      <c r="L78" s="246"/>
      <c r="M78" s="246"/>
      <c r="N78" s="246"/>
      <c r="O78" s="246"/>
      <c r="P78" s="246"/>
      <c r="R78" s="31"/>
    </row>
    <row r="79" spans="2:18" s="146" customFormat="1" ht="36.950000000000003" customHeight="1">
      <c r="B79" s="30"/>
      <c r="C79" s="61" t="s">
        <v>90</v>
      </c>
      <c r="F79" s="214" t="str">
        <f>F7</f>
        <v>07 - Priechod pre chodcov s nábehom</v>
      </c>
      <c r="G79" s="244"/>
      <c r="H79" s="244"/>
      <c r="I79" s="244"/>
      <c r="J79" s="244"/>
      <c r="K79" s="244"/>
      <c r="L79" s="244"/>
      <c r="M79" s="244"/>
      <c r="N79" s="244"/>
      <c r="O79" s="244"/>
      <c r="P79" s="244"/>
      <c r="R79" s="31"/>
    </row>
    <row r="80" spans="2:18" s="146" customFormat="1" ht="6.95" customHeight="1">
      <c r="B80" s="30"/>
      <c r="R80" s="31"/>
    </row>
    <row r="81" spans="2:47" s="146" customFormat="1" ht="18" customHeight="1">
      <c r="B81" s="30"/>
      <c r="C81" s="147" t="s">
        <v>20</v>
      </c>
      <c r="F81" s="144" t="str">
        <f>F9</f>
        <v>Trebišov</v>
      </c>
      <c r="K81" s="147" t="s">
        <v>21</v>
      </c>
      <c r="M81" s="247">
        <f>IF(O9="","",O9)</f>
        <v>44092</v>
      </c>
      <c r="N81" s="247"/>
      <c r="O81" s="247"/>
      <c r="P81" s="247"/>
      <c r="R81" s="31"/>
    </row>
    <row r="82" spans="2:47" s="146" customFormat="1" ht="6.95" customHeight="1">
      <c r="B82" s="30"/>
      <c r="R82" s="31"/>
    </row>
    <row r="83" spans="2:47" s="146" customFormat="1" ht="15">
      <c r="B83" s="30"/>
      <c r="C83" s="147" t="s">
        <v>22</v>
      </c>
      <c r="F83" s="144" t="str">
        <f>E12</f>
        <v>Mesto Trebišov</v>
      </c>
      <c r="K83" s="147" t="s">
        <v>27</v>
      </c>
      <c r="M83" s="221">
        <f>E18</f>
        <v>0</v>
      </c>
      <c r="N83" s="221"/>
      <c r="O83" s="221"/>
      <c r="P83" s="221"/>
      <c r="Q83" s="221"/>
      <c r="R83" s="31"/>
    </row>
    <row r="84" spans="2:47" s="146" customFormat="1" ht="14.45" customHeight="1">
      <c r="B84" s="30"/>
      <c r="C84" s="147" t="s">
        <v>25</v>
      </c>
      <c r="F84" s="144" t="str">
        <f>IF(E15="","",E15)</f>
        <v xml:space="preserve"> </v>
      </c>
      <c r="K84" s="147" t="s">
        <v>29</v>
      </c>
      <c r="M84" s="221" t="str">
        <f>E21</f>
        <v>Ing. Z. Béreš</v>
      </c>
      <c r="N84" s="221"/>
      <c r="O84" s="221"/>
      <c r="P84" s="221"/>
      <c r="Q84" s="221"/>
      <c r="R84" s="31"/>
    </row>
    <row r="85" spans="2:47" s="146" customFormat="1" ht="10.35" customHeight="1">
      <c r="B85" s="30"/>
      <c r="R85" s="31"/>
    </row>
    <row r="86" spans="2:47" s="146" customFormat="1" ht="29.25" customHeight="1">
      <c r="B86" s="30"/>
      <c r="C86" s="253" t="s">
        <v>93</v>
      </c>
      <c r="D86" s="254"/>
      <c r="E86" s="254"/>
      <c r="F86" s="254"/>
      <c r="G86" s="254"/>
      <c r="H86" s="151"/>
      <c r="I86" s="151"/>
      <c r="J86" s="151"/>
      <c r="K86" s="151"/>
      <c r="L86" s="151"/>
      <c r="M86" s="151"/>
      <c r="N86" s="253" t="s">
        <v>94</v>
      </c>
      <c r="O86" s="254"/>
      <c r="P86" s="254"/>
      <c r="Q86" s="254"/>
      <c r="R86" s="31"/>
    </row>
    <row r="87" spans="2:47" s="146" customFormat="1" ht="10.35" customHeight="1">
      <c r="B87" s="30"/>
      <c r="R87" s="31"/>
    </row>
    <row r="88" spans="2:47" s="146" customFormat="1" ht="29.25" customHeight="1">
      <c r="B88" s="30"/>
      <c r="C88" s="100" t="s">
        <v>95</v>
      </c>
      <c r="N88" s="190">
        <f>N118</f>
        <v>0</v>
      </c>
      <c r="O88" s="242"/>
      <c r="P88" s="242"/>
      <c r="Q88" s="242"/>
      <c r="R88" s="31"/>
      <c r="AU88" s="18" t="s">
        <v>96</v>
      </c>
    </row>
    <row r="89" spans="2:47" s="149" customFormat="1" ht="24.95" customHeight="1">
      <c r="B89" s="101"/>
      <c r="D89" s="102" t="s">
        <v>97</v>
      </c>
      <c r="N89" s="229">
        <f>N119</f>
        <v>0</v>
      </c>
      <c r="O89" s="250"/>
      <c r="P89" s="250"/>
      <c r="Q89" s="250"/>
      <c r="R89" s="103"/>
    </row>
    <row r="90" spans="2:47" s="150" customFormat="1" ht="19.899999999999999" customHeight="1">
      <c r="B90" s="104"/>
      <c r="D90" s="105" t="s">
        <v>98</v>
      </c>
      <c r="N90" s="251">
        <f>N120</f>
        <v>0</v>
      </c>
      <c r="O90" s="252"/>
      <c r="P90" s="252"/>
      <c r="Q90" s="252"/>
      <c r="R90" s="106"/>
    </row>
    <row r="91" spans="2:47" s="150" customFormat="1" ht="19.899999999999999" customHeight="1">
      <c r="B91" s="104"/>
      <c r="D91" s="125" t="s">
        <v>175</v>
      </c>
      <c r="N91" s="251">
        <f>N129</f>
        <v>0</v>
      </c>
      <c r="O91" s="252"/>
      <c r="P91" s="252"/>
      <c r="Q91" s="252"/>
      <c r="R91" s="106"/>
    </row>
    <row r="92" spans="2:47" s="150" customFormat="1" ht="19.899999999999999" customHeight="1">
      <c r="B92" s="104"/>
      <c r="D92" s="105" t="s">
        <v>99</v>
      </c>
      <c r="N92" s="251">
        <f>N131</f>
        <v>0</v>
      </c>
      <c r="O92" s="252"/>
      <c r="P92" s="252"/>
      <c r="Q92" s="252"/>
      <c r="R92" s="106"/>
    </row>
    <row r="93" spans="2:47" s="150" customFormat="1" ht="19.899999999999999" customHeight="1">
      <c r="B93" s="104"/>
      <c r="D93" s="105" t="s">
        <v>100</v>
      </c>
      <c r="N93" s="251">
        <f>N134</f>
        <v>0</v>
      </c>
      <c r="O93" s="252"/>
      <c r="P93" s="252"/>
      <c r="Q93" s="252"/>
      <c r="R93" s="106"/>
    </row>
    <row r="94" spans="2:47" s="149" customFormat="1" ht="24.95" customHeight="1">
      <c r="B94" s="101"/>
      <c r="D94" s="102" t="s">
        <v>101</v>
      </c>
      <c r="N94" s="229">
        <f>N141</f>
        <v>0</v>
      </c>
      <c r="O94" s="250"/>
      <c r="P94" s="250"/>
      <c r="Q94" s="250"/>
      <c r="R94" s="103"/>
    </row>
    <row r="95" spans="2:47" s="150" customFormat="1" ht="19.899999999999999" customHeight="1">
      <c r="B95" s="104"/>
      <c r="D95" s="105" t="s">
        <v>102</v>
      </c>
      <c r="N95" s="251">
        <f>N142</f>
        <v>0</v>
      </c>
      <c r="O95" s="252"/>
      <c r="P95" s="252"/>
      <c r="Q95" s="252"/>
      <c r="R95" s="106"/>
    </row>
    <row r="96" spans="2:47" s="150" customFormat="1" ht="19.899999999999999" customHeight="1">
      <c r="B96" s="104"/>
      <c r="D96" s="105" t="s">
        <v>103</v>
      </c>
      <c r="N96" s="251">
        <f>N144</f>
        <v>0</v>
      </c>
      <c r="O96" s="252"/>
      <c r="P96" s="252"/>
      <c r="Q96" s="252"/>
      <c r="R96" s="106"/>
    </row>
    <row r="97" spans="2:21" s="150" customFormat="1" ht="19.899999999999999" customHeight="1">
      <c r="B97" s="104"/>
      <c r="D97" s="105" t="s">
        <v>104</v>
      </c>
      <c r="N97" s="251">
        <f>N146</f>
        <v>0</v>
      </c>
      <c r="O97" s="252"/>
      <c r="P97" s="252"/>
      <c r="Q97" s="252"/>
      <c r="R97" s="106"/>
    </row>
    <row r="98" spans="2:21" s="146" customFormat="1" ht="21.75" customHeight="1">
      <c r="B98" s="30"/>
      <c r="R98" s="31"/>
    </row>
    <row r="99" spans="2:21" s="146" customFormat="1" ht="29.25" customHeight="1">
      <c r="B99" s="30"/>
      <c r="C99" s="100" t="s">
        <v>105</v>
      </c>
      <c r="N99" s="242">
        <v>0</v>
      </c>
      <c r="O99" s="243"/>
      <c r="P99" s="243"/>
      <c r="Q99" s="243"/>
      <c r="R99" s="31"/>
      <c r="T99" s="107"/>
      <c r="U99" s="108" t="s">
        <v>34</v>
      </c>
    </row>
    <row r="100" spans="2:21" s="146" customFormat="1" ht="18" customHeight="1">
      <c r="B100" s="30"/>
      <c r="R100" s="31"/>
    </row>
    <row r="101" spans="2:21" s="146" customFormat="1" ht="29.25" customHeight="1">
      <c r="B101" s="30"/>
      <c r="C101" s="92" t="s">
        <v>84</v>
      </c>
      <c r="D101" s="151"/>
      <c r="E101" s="151"/>
      <c r="F101" s="151"/>
      <c r="G101" s="151"/>
      <c r="H101" s="151"/>
      <c r="I101" s="151"/>
      <c r="J101" s="151"/>
      <c r="K101" s="151"/>
      <c r="L101" s="201">
        <f>ROUND(SUM(N88+N99),2)</f>
        <v>0</v>
      </c>
      <c r="M101" s="201"/>
      <c r="N101" s="201"/>
      <c r="O101" s="201"/>
      <c r="P101" s="201"/>
      <c r="Q101" s="201"/>
      <c r="R101" s="31"/>
    </row>
    <row r="102" spans="2:21" s="146" customFormat="1" ht="6.95" customHeight="1">
      <c r="B102" s="52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4"/>
    </row>
    <row r="106" spans="2:21" s="146" customFormat="1" ht="6.95" customHeight="1">
      <c r="B106" s="55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7"/>
    </row>
    <row r="107" spans="2:21" s="146" customFormat="1" ht="36.950000000000003" customHeight="1">
      <c r="B107" s="30"/>
      <c r="C107" s="212" t="s">
        <v>225</v>
      </c>
      <c r="D107" s="244"/>
      <c r="E107" s="244"/>
      <c r="F107" s="244"/>
      <c r="G107" s="244"/>
      <c r="H107" s="244"/>
      <c r="I107" s="244"/>
      <c r="J107" s="244"/>
      <c r="K107" s="244"/>
      <c r="L107" s="244"/>
      <c r="M107" s="244"/>
      <c r="N107" s="244"/>
      <c r="O107" s="244"/>
      <c r="P107" s="244"/>
      <c r="Q107" s="244"/>
      <c r="R107" s="31"/>
    </row>
    <row r="108" spans="2:21" s="146" customFormat="1" ht="6.95" customHeight="1">
      <c r="B108" s="30"/>
      <c r="R108" s="31"/>
    </row>
    <row r="109" spans="2:21" s="146" customFormat="1" ht="30" customHeight="1">
      <c r="B109" s="30"/>
      <c r="C109" s="147" t="s">
        <v>16</v>
      </c>
      <c r="F109" s="245" t="str">
        <f>F6</f>
        <v>Rekonštrukcia jestvujúcich priechodov a retardérov v meste Trebišov</v>
      </c>
      <c r="G109" s="246"/>
      <c r="H109" s="246"/>
      <c r="I109" s="246"/>
      <c r="J109" s="246"/>
      <c r="K109" s="246"/>
      <c r="L109" s="246"/>
      <c r="M109" s="246"/>
      <c r="N109" s="246"/>
      <c r="O109" s="246"/>
      <c r="P109" s="246"/>
      <c r="R109" s="31"/>
    </row>
    <row r="110" spans="2:21" s="146" customFormat="1" ht="36.950000000000003" customHeight="1">
      <c r="B110" s="30"/>
      <c r="C110" s="61" t="s">
        <v>90</v>
      </c>
      <c r="F110" s="214" t="str">
        <f>F7</f>
        <v>07 - Priechod pre chodcov s nábehom</v>
      </c>
      <c r="G110" s="244"/>
      <c r="H110" s="244"/>
      <c r="I110" s="244"/>
      <c r="J110" s="244"/>
      <c r="K110" s="244"/>
      <c r="L110" s="244"/>
      <c r="M110" s="244"/>
      <c r="N110" s="244"/>
      <c r="O110" s="244"/>
      <c r="P110" s="244"/>
      <c r="R110" s="31"/>
    </row>
    <row r="111" spans="2:21" s="146" customFormat="1" ht="6.95" customHeight="1">
      <c r="B111" s="30"/>
      <c r="R111" s="31"/>
    </row>
    <row r="112" spans="2:21" s="146" customFormat="1" ht="18" customHeight="1">
      <c r="B112" s="30"/>
      <c r="C112" s="147" t="s">
        <v>20</v>
      </c>
      <c r="F112" s="144" t="str">
        <f>F9</f>
        <v>Trebišov</v>
      </c>
      <c r="K112" s="147" t="s">
        <v>21</v>
      </c>
      <c r="M112" s="247">
        <f>IF(O9="","",O9)</f>
        <v>44092</v>
      </c>
      <c r="N112" s="247"/>
      <c r="O112" s="247"/>
      <c r="P112" s="247"/>
      <c r="R112" s="31"/>
    </row>
    <row r="113" spans="2:65" s="146" customFormat="1" ht="6.95" customHeight="1">
      <c r="B113" s="30"/>
      <c r="R113" s="31"/>
    </row>
    <row r="114" spans="2:65" s="146" customFormat="1" ht="15">
      <c r="B114" s="30"/>
      <c r="C114" s="147" t="s">
        <v>22</v>
      </c>
      <c r="F114" s="144" t="str">
        <f>E12</f>
        <v>Mesto Trebišov</v>
      </c>
      <c r="K114" s="147" t="s">
        <v>27</v>
      </c>
      <c r="M114" s="221">
        <f>E18</f>
        <v>0</v>
      </c>
      <c r="N114" s="221"/>
      <c r="O114" s="221"/>
      <c r="P114" s="221"/>
      <c r="Q114" s="221"/>
      <c r="R114" s="31"/>
    </row>
    <row r="115" spans="2:65" s="146" customFormat="1" ht="14.45" customHeight="1">
      <c r="B115" s="30"/>
      <c r="C115" s="147" t="s">
        <v>25</v>
      </c>
      <c r="F115" s="144" t="str">
        <f>IF(E15="","",E15)</f>
        <v xml:space="preserve"> </v>
      </c>
      <c r="K115" s="147" t="s">
        <v>29</v>
      </c>
      <c r="M115" s="221"/>
      <c r="N115" s="221"/>
      <c r="O115" s="221"/>
      <c r="P115" s="221"/>
      <c r="Q115" s="221"/>
      <c r="R115" s="31"/>
    </row>
    <row r="116" spans="2:65" s="146" customFormat="1" ht="10.35" customHeight="1">
      <c r="B116" s="30"/>
      <c r="R116" s="31"/>
    </row>
    <row r="117" spans="2:65" s="8" customFormat="1" ht="29.25" customHeight="1">
      <c r="B117" s="109"/>
      <c r="C117" s="110" t="s">
        <v>106</v>
      </c>
      <c r="D117" s="148" t="s">
        <v>107</v>
      </c>
      <c r="E117" s="148" t="s">
        <v>52</v>
      </c>
      <c r="F117" s="248" t="s">
        <v>108</v>
      </c>
      <c r="G117" s="248"/>
      <c r="H117" s="248"/>
      <c r="I117" s="248"/>
      <c r="J117" s="148" t="s">
        <v>109</v>
      </c>
      <c r="K117" s="148" t="s">
        <v>110</v>
      </c>
      <c r="L117" s="248" t="s">
        <v>111</v>
      </c>
      <c r="M117" s="248"/>
      <c r="N117" s="248" t="s">
        <v>94</v>
      </c>
      <c r="O117" s="248"/>
      <c r="P117" s="248"/>
      <c r="Q117" s="249"/>
      <c r="R117" s="112"/>
      <c r="T117" s="66" t="s">
        <v>112</v>
      </c>
      <c r="U117" s="67" t="s">
        <v>34</v>
      </c>
      <c r="V117" s="67" t="s">
        <v>113</v>
      </c>
      <c r="W117" s="67" t="s">
        <v>114</v>
      </c>
      <c r="X117" s="67" t="s">
        <v>115</v>
      </c>
      <c r="Y117" s="67" t="s">
        <v>116</v>
      </c>
      <c r="Z117" s="67" t="s">
        <v>117</v>
      </c>
      <c r="AA117" s="68" t="s">
        <v>118</v>
      </c>
    </row>
    <row r="118" spans="2:65" s="146" customFormat="1" ht="29.25" customHeight="1">
      <c r="B118" s="30"/>
      <c r="C118" s="70" t="s">
        <v>91</v>
      </c>
      <c r="N118" s="226">
        <f>N119+N141</f>
        <v>0</v>
      </c>
      <c r="O118" s="227"/>
      <c r="P118" s="227"/>
      <c r="Q118" s="227"/>
      <c r="R118" s="31"/>
      <c r="T118" s="69"/>
      <c r="U118" s="44"/>
      <c r="V118" s="44"/>
      <c r="W118" s="113" t="e">
        <f>W119+W141</f>
        <v>#REF!</v>
      </c>
      <c r="X118" s="44"/>
      <c r="Y118" s="113" t="e">
        <f>Y119+Y141</f>
        <v>#REF!</v>
      </c>
      <c r="Z118" s="44"/>
      <c r="AA118" s="114" t="e">
        <f>AA119+AA141</f>
        <v>#REF!</v>
      </c>
      <c r="AT118" s="18" t="s">
        <v>69</v>
      </c>
      <c r="AU118" s="18" t="s">
        <v>96</v>
      </c>
      <c r="BK118" s="115" t="e">
        <f>BK119+BK141</f>
        <v>#REF!</v>
      </c>
    </row>
    <row r="119" spans="2:65" s="9" customFormat="1" ht="37.35" customHeight="1">
      <c r="B119" s="116"/>
      <c r="D119" s="117" t="s">
        <v>97</v>
      </c>
      <c r="E119" s="117"/>
      <c r="F119" s="117"/>
      <c r="G119" s="117"/>
      <c r="H119" s="117"/>
      <c r="I119" s="117"/>
      <c r="J119" s="117"/>
      <c r="K119" s="117"/>
      <c r="L119" s="117"/>
      <c r="M119" s="117"/>
      <c r="N119" s="228">
        <f>N120+N129+N131+N134</f>
        <v>0</v>
      </c>
      <c r="O119" s="229"/>
      <c r="P119" s="229"/>
      <c r="Q119" s="229"/>
      <c r="R119" s="118"/>
      <c r="T119" s="119"/>
      <c r="W119" s="120" t="e">
        <f>W120+#REF!+W131+W134</f>
        <v>#REF!</v>
      </c>
      <c r="Y119" s="120" t="e">
        <f>Y120+#REF!+Y131+Y134</f>
        <v>#REF!</v>
      </c>
      <c r="AA119" s="121" t="e">
        <f>AA120+#REF!+AA131+AA134</f>
        <v>#REF!</v>
      </c>
      <c r="AR119" s="122" t="s">
        <v>76</v>
      </c>
      <c r="AT119" s="123" t="s">
        <v>69</v>
      </c>
      <c r="AU119" s="123" t="s">
        <v>70</v>
      </c>
      <c r="AY119" s="122" t="s">
        <v>119</v>
      </c>
      <c r="BK119" s="124" t="e">
        <f>BK120+#REF!+BK131+BK134</f>
        <v>#REF!</v>
      </c>
    </row>
    <row r="120" spans="2:65" s="9" customFormat="1" ht="19.899999999999999" customHeight="1">
      <c r="B120" s="116"/>
      <c r="D120" s="125" t="s">
        <v>98</v>
      </c>
      <c r="E120" s="125"/>
      <c r="F120" s="125"/>
      <c r="G120" s="125"/>
      <c r="H120" s="125"/>
      <c r="I120" s="125"/>
      <c r="J120" s="125"/>
      <c r="K120" s="125"/>
      <c r="L120" s="125"/>
      <c r="M120" s="125"/>
      <c r="N120" s="230">
        <f>SUM(N121:Q128)</f>
        <v>0</v>
      </c>
      <c r="O120" s="231"/>
      <c r="P120" s="231"/>
      <c r="Q120" s="231"/>
      <c r="R120" s="118"/>
      <c r="T120" s="119"/>
      <c r="W120" s="120">
        <f>SUM(W121:W128)</f>
        <v>46.344629999999995</v>
      </c>
      <c r="Y120" s="120">
        <f>SUM(Y121:Y128)</f>
        <v>0</v>
      </c>
      <c r="AA120" s="121">
        <f>SUM(AA121:AA128)</f>
        <v>36.03</v>
      </c>
      <c r="AR120" s="122" t="s">
        <v>76</v>
      </c>
      <c r="AT120" s="123" t="s">
        <v>69</v>
      </c>
      <c r="AU120" s="123" t="s">
        <v>76</v>
      </c>
      <c r="AY120" s="122" t="s">
        <v>119</v>
      </c>
      <c r="BK120" s="124">
        <f>SUM(BK121:BK128)</f>
        <v>0</v>
      </c>
    </row>
    <row r="121" spans="2:65" s="146" customFormat="1" ht="38.25" customHeight="1">
      <c r="B121" s="126"/>
      <c r="C121" s="152">
        <v>1</v>
      </c>
      <c r="D121" s="152" t="s">
        <v>120</v>
      </c>
      <c r="E121" s="153" t="s">
        <v>186</v>
      </c>
      <c r="F121" s="236" t="s">
        <v>195</v>
      </c>
      <c r="G121" s="236"/>
      <c r="H121" s="236"/>
      <c r="I121" s="236"/>
      <c r="J121" s="154" t="s">
        <v>121</v>
      </c>
      <c r="K121" s="155">
        <v>51</v>
      </c>
      <c r="L121" s="237"/>
      <c r="M121" s="237"/>
      <c r="N121" s="237">
        <f>ROUND(L121*K121,2)</f>
        <v>0</v>
      </c>
      <c r="O121" s="237"/>
      <c r="P121" s="237"/>
      <c r="Q121" s="237"/>
      <c r="R121" s="127"/>
      <c r="T121" s="128" t="s">
        <v>5</v>
      </c>
      <c r="U121" s="37" t="s">
        <v>37</v>
      </c>
      <c r="V121" s="129">
        <v>0.82699999999999996</v>
      </c>
      <c r="W121" s="129">
        <f t="shared" ref="W121:W122" si="0">V121*K121</f>
        <v>42.177</v>
      </c>
      <c r="X121" s="129">
        <v>0</v>
      </c>
      <c r="Y121" s="129">
        <f t="shared" ref="Y121:Y122" si="1">X121*K121</f>
        <v>0</v>
      </c>
      <c r="Z121" s="129">
        <v>0.48</v>
      </c>
      <c r="AA121" s="130">
        <f t="shared" ref="AA121:AA122" si="2">Z121*K121</f>
        <v>24.48</v>
      </c>
      <c r="AR121" s="18" t="s">
        <v>122</v>
      </c>
      <c r="AT121" s="18" t="s">
        <v>120</v>
      </c>
      <c r="AU121" s="18" t="s">
        <v>123</v>
      </c>
      <c r="AY121" s="18" t="s">
        <v>119</v>
      </c>
      <c r="BE121" s="131">
        <f t="shared" ref="BE121:BE122" si="3">IF(U121="základná",N121,0)</f>
        <v>0</v>
      </c>
      <c r="BF121" s="131">
        <f t="shared" ref="BF121:BF122" si="4">IF(U121="znížená",N121,0)</f>
        <v>0</v>
      </c>
      <c r="BG121" s="131">
        <f t="shared" ref="BG121:BG122" si="5">IF(U121="zákl. prenesená",N121,0)</f>
        <v>0</v>
      </c>
      <c r="BH121" s="131">
        <f t="shared" ref="BH121:BH122" si="6">IF(U121="zníž. prenesená",N121,0)</f>
        <v>0</v>
      </c>
      <c r="BI121" s="131">
        <f t="shared" ref="BI121:BI122" si="7">IF(U121="nulová",N121,0)</f>
        <v>0</v>
      </c>
      <c r="BJ121" s="18" t="s">
        <v>123</v>
      </c>
      <c r="BK121" s="131">
        <f t="shared" ref="BK121:BK122" si="8">ROUND(L121*K121,2)</f>
        <v>0</v>
      </c>
      <c r="BL121" s="18" t="s">
        <v>122</v>
      </c>
      <c r="BM121" s="18" t="s">
        <v>124</v>
      </c>
    </row>
    <row r="122" spans="2:65" s="146" customFormat="1" ht="38.25" customHeight="1">
      <c r="B122" s="126"/>
      <c r="C122" s="152" t="s">
        <v>123</v>
      </c>
      <c r="D122" s="152" t="s">
        <v>120</v>
      </c>
      <c r="E122" s="153" t="s">
        <v>125</v>
      </c>
      <c r="F122" s="236" t="s">
        <v>126</v>
      </c>
      <c r="G122" s="236"/>
      <c r="H122" s="236"/>
      <c r="I122" s="236"/>
      <c r="J122" s="154" t="s">
        <v>127</v>
      </c>
      <c r="K122" s="155">
        <v>5.25</v>
      </c>
      <c r="L122" s="237"/>
      <c r="M122" s="237"/>
      <c r="N122" s="237">
        <f t="shared" ref="N122" si="9">ROUND(L122*K122,2)</f>
        <v>0</v>
      </c>
      <c r="O122" s="237"/>
      <c r="P122" s="237"/>
      <c r="Q122" s="237"/>
      <c r="R122" s="127"/>
      <c r="T122" s="128" t="s">
        <v>5</v>
      </c>
      <c r="U122" s="37" t="s">
        <v>37</v>
      </c>
      <c r="V122" s="129">
        <v>0.31900000000000001</v>
      </c>
      <c r="W122" s="129">
        <f t="shared" si="0"/>
        <v>1.67475</v>
      </c>
      <c r="X122" s="129">
        <v>0</v>
      </c>
      <c r="Y122" s="129">
        <f t="shared" si="1"/>
        <v>0</v>
      </c>
      <c r="Z122" s="129">
        <v>2.2000000000000002</v>
      </c>
      <c r="AA122" s="130">
        <f t="shared" si="2"/>
        <v>11.55</v>
      </c>
      <c r="AR122" s="18" t="s">
        <v>122</v>
      </c>
      <c r="AT122" s="18" t="s">
        <v>120</v>
      </c>
      <c r="AU122" s="18" t="s">
        <v>123</v>
      </c>
      <c r="AY122" s="18" t="s">
        <v>119</v>
      </c>
      <c r="BE122" s="131">
        <f t="shared" si="3"/>
        <v>0</v>
      </c>
      <c r="BF122" s="131">
        <f t="shared" si="4"/>
        <v>0</v>
      </c>
      <c r="BG122" s="131">
        <f t="shared" si="5"/>
        <v>0</v>
      </c>
      <c r="BH122" s="131">
        <f t="shared" si="6"/>
        <v>0</v>
      </c>
      <c r="BI122" s="131">
        <f t="shared" si="7"/>
        <v>0</v>
      </c>
      <c r="BJ122" s="18" t="s">
        <v>123</v>
      </c>
      <c r="BK122" s="131">
        <f t="shared" si="8"/>
        <v>0</v>
      </c>
      <c r="BL122" s="18" t="s">
        <v>122</v>
      </c>
      <c r="BM122" s="18" t="s">
        <v>128</v>
      </c>
    </row>
    <row r="123" spans="2:65" s="146" customFormat="1" ht="51" customHeight="1">
      <c r="B123" s="126"/>
      <c r="C123" s="152">
        <v>3</v>
      </c>
      <c r="D123" s="152" t="s">
        <v>120</v>
      </c>
      <c r="E123" s="153" t="s">
        <v>131</v>
      </c>
      <c r="F123" s="236" t="s">
        <v>132</v>
      </c>
      <c r="G123" s="236"/>
      <c r="H123" s="236"/>
      <c r="I123" s="236"/>
      <c r="J123" s="154" t="s">
        <v>127</v>
      </c>
      <c r="K123" s="155">
        <v>10.199999999999999</v>
      </c>
      <c r="L123" s="237"/>
      <c r="M123" s="237"/>
      <c r="N123" s="237">
        <f>ROUND(L123*K123,2)</f>
        <v>0</v>
      </c>
      <c r="O123" s="237"/>
      <c r="P123" s="237"/>
      <c r="Q123" s="237"/>
      <c r="R123" s="127"/>
      <c r="T123" s="128" t="s">
        <v>5</v>
      </c>
      <c r="U123" s="37" t="s">
        <v>37</v>
      </c>
      <c r="V123" s="129">
        <v>5.4399999999999997E-2</v>
      </c>
      <c r="W123" s="129">
        <f>V123*K123</f>
        <v>0.55487999999999993</v>
      </c>
      <c r="X123" s="129">
        <v>0</v>
      </c>
      <c r="Y123" s="129">
        <f>X123*K123</f>
        <v>0</v>
      </c>
      <c r="Z123" s="129">
        <v>0</v>
      </c>
      <c r="AA123" s="130">
        <f>Z123*K123</f>
        <v>0</v>
      </c>
      <c r="AR123" s="18" t="s">
        <v>122</v>
      </c>
      <c r="AT123" s="18" t="s">
        <v>120</v>
      </c>
      <c r="AU123" s="18" t="s">
        <v>123</v>
      </c>
      <c r="AY123" s="18" t="s">
        <v>119</v>
      </c>
      <c r="BE123" s="131">
        <f>IF(U123="základná",N123,0)</f>
        <v>0</v>
      </c>
      <c r="BF123" s="131">
        <f>IF(U123="znížená",N123,0)</f>
        <v>0</v>
      </c>
      <c r="BG123" s="131">
        <f>IF(U123="zákl. prenesená",N123,0)</f>
        <v>0</v>
      </c>
      <c r="BH123" s="131">
        <f>IF(U123="zníž. prenesená",N123,0)</f>
        <v>0</v>
      </c>
      <c r="BI123" s="131">
        <f>IF(U123="nulová",N123,0)</f>
        <v>0</v>
      </c>
      <c r="BJ123" s="18" t="s">
        <v>123</v>
      </c>
      <c r="BK123" s="131">
        <f>ROUND(L123*K123,2)</f>
        <v>0</v>
      </c>
      <c r="BL123" s="18" t="s">
        <v>122</v>
      </c>
      <c r="BM123" s="18" t="s">
        <v>133</v>
      </c>
    </row>
    <row r="124" spans="2:65" s="146" customFormat="1" ht="63.75" customHeight="1">
      <c r="B124" s="126"/>
      <c r="C124" s="152">
        <v>4</v>
      </c>
      <c r="D124" s="152" t="s">
        <v>120</v>
      </c>
      <c r="E124" s="153" t="s">
        <v>135</v>
      </c>
      <c r="F124" s="236" t="s">
        <v>193</v>
      </c>
      <c r="G124" s="236"/>
      <c r="H124" s="236"/>
      <c r="I124" s="236"/>
      <c r="J124" s="154" t="s">
        <v>127</v>
      </c>
      <c r="K124" s="155">
        <f>K123*2</f>
        <v>20.399999999999999</v>
      </c>
      <c r="L124" s="237"/>
      <c r="M124" s="237"/>
      <c r="N124" s="237">
        <f>ROUND(L124*K124,2)</f>
        <v>0</v>
      </c>
      <c r="O124" s="237"/>
      <c r="P124" s="237"/>
      <c r="Q124" s="237"/>
      <c r="R124" s="127"/>
      <c r="T124" s="128" t="s">
        <v>5</v>
      </c>
      <c r="U124" s="37" t="s">
        <v>37</v>
      </c>
      <c r="V124" s="129">
        <v>5.0000000000000001E-3</v>
      </c>
      <c r="W124" s="129">
        <f>V124*K124</f>
        <v>0.10199999999999999</v>
      </c>
      <c r="X124" s="129">
        <v>0</v>
      </c>
      <c r="Y124" s="129">
        <f>X124*K124</f>
        <v>0</v>
      </c>
      <c r="Z124" s="129">
        <v>0</v>
      </c>
      <c r="AA124" s="130">
        <f>Z124*K124</f>
        <v>0</v>
      </c>
      <c r="AR124" s="18" t="s">
        <v>122</v>
      </c>
      <c r="AT124" s="18" t="s">
        <v>120</v>
      </c>
      <c r="AU124" s="18" t="s">
        <v>123</v>
      </c>
      <c r="AY124" s="18" t="s">
        <v>119</v>
      </c>
      <c r="BE124" s="131">
        <f>IF(U124="základná",N124,0)</f>
        <v>0</v>
      </c>
      <c r="BF124" s="131">
        <f>IF(U124="znížená",N124,0)</f>
        <v>0</v>
      </c>
      <c r="BG124" s="131">
        <f>IF(U124="zákl. prenesená",N124,0)</f>
        <v>0</v>
      </c>
      <c r="BH124" s="131">
        <f>IF(U124="zníž. prenesená",N124,0)</f>
        <v>0</v>
      </c>
      <c r="BI124" s="131">
        <f>IF(U124="nulová",N124,0)</f>
        <v>0</v>
      </c>
      <c r="BJ124" s="18" t="s">
        <v>123</v>
      </c>
      <c r="BK124" s="131">
        <f>ROUND(L124*K124,2)</f>
        <v>0</v>
      </c>
      <c r="BL124" s="18" t="s">
        <v>122</v>
      </c>
      <c r="BM124" s="18" t="s">
        <v>136</v>
      </c>
    </row>
    <row r="125" spans="2:65" s="146" customFormat="1" ht="25.5" customHeight="1">
      <c r="B125" s="126"/>
      <c r="C125" s="152">
        <v>5</v>
      </c>
      <c r="D125" s="152" t="s">
        <v>120</v>
      </c>
      <c r="E125" s="153" t="s">
        <v>137</v>
      </c>
      <c r="F125" s="236" t="s">
        <v>138</v>
      </c>
      <c r="G125" s="236"/>
      <c r="H125" s="236"/>
      <c r="I125" s="236"/>
      <c r="J125" s="154" t="s">
        <v>127</v>
      </c>
      <c r="K125" s="155">
        <v>10.199999999999999</v>
      </c>
      <c r="L125" s="237"/>
      <c r="M125" s="237"/>
      <c r="N125" s="237">
        <f>ROUND(L125*K125,2)</f>
        <v>0</v>
      </c>
      <c r="O125" s="237"/>
      <c r="P125" s="237"/>
      <c r="Q125" s="237"/>
      <c r="R125" s="127"/>
      <c r="T125" s="128" t="s">
        <v>5</v>
      </c>
      <c r="U125" s="37" t="s">
        <v>37</v>
      </c>
      <c r="V125" s="129">
        <v>8.6999999999999994E-2</v>
      </c>
      <c r="W125" s="129">
        <f>V125*K125</f>
        <v>0.88739999999999986</v>
      </c>
      <c r="X125" s="129">
        <v>0</v>
      </c>
      <c r="Y125" s="129">
        <f>X125*K125</f>
        <v>0</v>
      </c>
      <c r="Z125" s="129">
        <v>0</v>
      </c>
      <c r="AA125" s="130">
        <f>Z125*K125</f>
        <v>0</v>
      </c>
      <c r="AR125" s="18" t="s">
        <v>122</v>
      </c>
      <c r="AT125" s="18" t="s">
        <v>120</v>
      </c>
      <c r="AU125" s="18" t="s">
        <v>123</v>
      </c>
      <c r="AY125" s="18" t="s">
        <v>119</v>
      </c>
      <c r="BE125" s="131">
        <f>IF(U125="základná",N125,0)</f>
        <v>0</v>
      </c>
      <c r="BF125" s="131">
        <f>IF(U125="znížená",N125,0)</f>
        <v>0</v>
      </c>
      <c r="BG125" s="131">
        <f>IF(U125="zákl. prenesená",N125,0)</f>
        <v>0</v>
      </c>
      <c r="BH125" s="131">
        <f>IF(U125="zníž. prenesená",N125,0)</f>
        <v>0</v>
      </c>
      <c r="BI125" s="131">
        <f>IF(U125="nulová",N125,0)</f>
        <v>0</v>
      </c>
      <c r="BJ125" s="18" t="s">
        <v>123</v>
      </c>
      <c r="BK125" s="131">
        <f>ROUND(L125*K125,2)</f>
        <v>0</v>
      </c>
      <c r="BL125" s="18" t="s">
        <v>122</v>
      </c>
      <c r="BM125" s="18" t="s">
        <v>139</v>
      </c>
    </row>
    <row r="126" spans="2:65" s="146" customFormat="1" ht="25.5" customHeight="1">
      <c r="B126" s="126"/>
      <c r="C126" s="152">
        <v>6</v>
      </c>
      <c r="D126" s="152" t="s">
        <v>120</v>
      </c>
      <c r="E126" s="153" t="s">
        <v>140</v>
      </c>
      <c r="F126" s="236" t="s">
        <v>141</v>
      </c>
      <c r="G126" s="236"/>
      <c r="H126" s="236"/>
      <c r="I126" s="236"/>
      <c r="J126" s="154" t="s">
        <v>127</v>
      </c>
      <c r="K126" s="155">
        <v>10.199999999999999</v>
      </c>
      <c r="L126" s="237"/>
      <c r="M126" s="237"/>
      <c r="N126" s="237">
        <f>ROUND(L126*K126,2)</f>
        <v>0</v>
      </c>
      <c r="O126" s="237"/>
      <c r="P126" s="237"/>
      <c r="Q126" s="237"/>
      <c r="R126" s="127"/>
      <c r="T126" s="128" t="s">
        <v>5</v>
      </c>
      <c r="U126" s="37" t="s">
        <v>37</v>
      </c>
      <c r="V126" s="129">
        <v>8.0000000000000002E-3</v>
      </c>
      <c r="W126" s="129">
        <f>V126*K126</f>
        <v>8.1599999999999992E-2</v>
      </c>
      <c r="X126" s="129">
        <v>0</v>
      </c>
      <c r="Y126" s="129">
        <f>X126*K126</f>
        <v>0</v>
      </c>
      <c r="Z126" s="129">
        <v>0</v>
      </c>
      <c r="AA126" s="130">
        <f>Z126*K126</f>
        <v>0</v>
      </c>
      <c r="AR126" s="18" t="s">
        <v>122</v>
      </c>
      <c r="AT126" s="18" t="s">
        <v>120</v>
      </c>
      <c r="AU126" s="18" t="s">
        <v>123</v>
      </c>
      <c r="AY126" s="18" t="s">
        <v>119</v>
      </c>
      <c r="BE126" s="131">
        <f>IF(U126="základná",N126,0)</f>
        <v>0</v>
      </c>
      <c r="BF126" s="131">
        <f>IF(U126="znížená",N126,0)</f>
        <v>0</v>
      </c>
      <c r="BG126" s="131">
        <f>IF(U126="zákl. prenesená",N126,0)</f>
        <v>0</v>
      </c>
      <c r="BH126" s="131">
        <f>IF(U126="zníž. prenesená",N126,0)</f>
        <v>0</v>
      </c>
      <c r="BI126" s="131">
        <f>IF(U126="nulová",N126,0)</f>
        <v>0</v>
      </c>
      <c r="BJ126" s="18" t="s">
        <v>123</v>
      </c>
      <c r="BK126" s="131">
        <f>ROUND(L126*K126,2)</f>
        <v>0</v>
      </c>
      <c r="BL126" s="18" t="s">
        <v>122</v>
      </c>
      <c r="BM126" s="18" t="s">
        <v>142</v>
      </c>
    </row>
    <row r="127" spans="2:65" s="146" customFormat="1" ht="25.5" customHeight="1">
      <c r="B127" s="126"/>
      <c r="C127" s="152">
        <v>7</v>
      </c>
      <c r="D127" s="152" t="s">
        <v>120</v>
      </c>
      <c r="E127" s="153" t="s">
        <v>143</v>
      </c>
      <c r="F127" s="236" t="s">
        <v>144</v>
      </c>
      <c r="G127" s="236"/>
      <c r="H127" s="236"/>
      <c r="I127" s="236"/>
      <c r="J127" s="154" t="s">
        <v>129</v>
      </c>
      <c r="K127" s="155">
        <f>0.47*K121</f>
        <v>23.97</v>
      </c>
      <c r="L127" s="237"/>
      <c r="M127" s="237"/>
      <c r="N127" s="237">
        <f>ROUND(L127*K127,2)</f>
        <v>0</v>
      </c>
      <c r="O127" s="237"/>
      <c r="P127" s="237"/>
      <c r="Q127" s="237"/>
      <c r="R127" s="127"/>
      <c r="T127" s="128" t="s">
        <v>5</v>
      </c>
      <c r="U127" s="37" t="s">
        <v>37</v>
      </c>
      <c r="V127" s="129">
        <v>0</v>
      </c>
      <c r="W127" s="129">
        <f>V127*K127</f>
        <v>0</v>
      </c>
      <c r="X127" s="129">
        <v>0</v>
      </c>
      <c r="Y127" s="129">
        <f>X127*K127</f>
        <v>0</v>
      </c>
      <c r="Z127" s="129">
        <v>0</v>
      </c>
      <c r="AA127" s="130">
        <f>Z127*K127</f>
        <v>0</v>
      </c>
      <c r="AR127" s="18" t="s">
        <v>122</v>
      </c>
      <c r="AT127" s="18" t="s">
        <v>120</v>
      </c>
      <c r="AU127" s="18" t="s">
        <v>123</v>
      </c>
      <c r="AY127" s="18" t="s">
        <v>119</v>
      </c>
      <c r="BE127" s="131">
        <f>IF(U127="základná",N127,0)</f>
        <v>0</v>
      </c>
      <c r="BF127" s="131">
        <f>IF(U127="znížená",N127,0)</f>
        <v>0</v>
      </c>
      <c r="BG127" s="131">
        <f>IF(U127="zákl. prenesená",N127,0)</f>
        <v>0</v>
      </c>
      <c r="BH127" s="131">
        <f>IF(U127="zníž. prenesená",N127,0)</f>
        <v>0</v>
      </c>
      <c r="BI127" s="131">
        <f>IF(U127="nulová",N127,0)</f>
        <v>0</v>
      </c>
      <c r="BJ127" s="18" t="s">
        <v>123</v>
      </c>
      <c r="BK127" s="131">
        <f>ROUND(L127*K127,2)</f>
        <v>0</v>
      </c>
      <c r="BL127" s="18" t="s">
        <v>122</v>
      </c>
      <c r="BM127" s="18" t="s">
        <v>145</v>
      </c>
    </row>
    <row r="128" spans="2:65" s="146" customFormat="1" ht="25.5" customHeight="1">
      <c r="B128" s="126"/>
      <c r="C128" s="152">
        <v>8</v>
      </c>
      <c r="D128" s="152" t="s">
        <v>120</v>
      </c>
      <c r="E128" s="153" t="s">
        <v>147</v>
      </c>
      <c r="F128" s="236" t="s">
        <v>148</v>
      </c>
      <c r="G128" s="236"/>
      <c r="H128" s="236"/>
      <c r="I128" s="236"/>
      <c r="J128" s="154" t="s">
        <v>121</v>
      </c>
      <c r="K128" s="155">
        <v>51</v>
      </c>
      <c r="L128" s="237"/>
      <c r="M128" s="237"/>
      <c r="N128" s="237">
        <f t="shared" ref="N128" si="10">ROUND(L128*K128,2)</f>
        <v>0</v>
      </c>
      <c r="O128" s="237"/>
      <c r="P128" s="237"/>
      <c r="Q128" s="237"/>
      <c r="R128" s="127"/>
      <c r="T128" s="128" t="s">
        <v>5</v>
      </c>
      <c r="U128" s="37" t="s">
        <v>37</v>
      </c>
      <c r="V128" s="129">
        <v>1.7000000000000001E-2</v>
      </c>
      <c r="W128" s="129">
        <f t="shared" ref="W128" si="11">V128*K128</f>
        <v>0.8670000000000001</v>
      </c>
      <c r="X128" s="129">
        <v>0</v>
      </c>
      <c r="Y128" s="129">
        <f t="shared" ref="Y128" si="12">X128*K128</f>
        <v>0</v>
      </c>
      <c r="Z128" s="129">
        <v>0</v>
      </c>
      <c r="AA128" s="130">
        <f t="shared" ref="AA128" si="13">Z128*K128</f>
        <v>0</v>
      </c>
      <c r="AR128" s="18" t="s">
        <v>122</v>
      </c>
      <c r="AT128" s="18" t="s">
        <v>120</v>
      </c>
      <c r="AU128" s="18" t="s">
        <v>123</v>
      </c>
      <c r="AY128" s="18" t="s">
        <v>119</v>
      </c>
      <c r="BE128" s="131">
        <f t="shared" ref="BE128" si="14">IF(U128="základná",N128,0)</f>
        <v>0</v>
      </c>
      <c r="BF128" s="131">
        <f t="shared" ref="BF128" si="15">IF(U128="znížená",N128,0)</f>
        <v>0</v>
      </c>
      <c r="BG128" s="131">
        <f t="shared" ref="BG128" si="16">IF(U128="zákl. prenesená",N128,0)</f>
        <v>0</v>
      </c>
      <c r="BH128" s="131">
        <f t="shared" ref="BH128" si="17">IF(U128="zníž. prenesená",N128,0)</f>
        <v>0</v>
      </c>
      <c r="BI128" s="131">
        <f t="shared" ref="BI128" si="18">IF(U128="nulová",N128,0)</f>
        <v>0</v>
      </c>
      <c r="BJ128" s="18" t="s">
        <v>123</v>
      </c>
      <c r="BK128" s="131">
        <f t="shared" ref="BK128" si="19">ROUND(L128*K128,2)</f>
        <v>0</v>
      </c>
      <c r="BL128" s="18" t="s">
        <v>122</v>
      </c>
      <c r="BM128" s="18" t="s">
        <v>149</v>
      </c>
    </row>
    <row r="129" spans="1:65" s="145" customFormat="1" ht="16.5" customHeight="1">
      <c r="A129" s="9"/>
      <c r="B129" s="116"/>
      <c r="C129" s="156"/>
      <c r="D129" s="157" t="s">
        <v>175</v>
      </c>
      <c r="E129" s="157"/>
      <c r="F129" s="157"/>
      <c r="G129" s="157"/>
      <c r="H129" s="157"/>
      <c r="I129" s="157"/>
      <c r="J129" s="157"/>
      <c r="K129" s="157"/>
      <c r="L129" s="157"/>
      <c r="M129" s="157"/>
      <c r="N129" s="240">
        <f>SUM(N130)</f>
        <v>0</v>
      </c>
      <c r="O129" s="241"/>
      <c r="P129" s="241"/>
      <c r="Q129" s="241"/>
      <c r="R129" s="133"/>
      <c r="T129" s="134"/>
      <c r="AA129" s="135"/>
      <c r="AT129" s="132"/>
      <c r="AU129" s="132"/>
      <c r="AY129" s="132"/>
    </row>
    <row r="130" spans="1:65" s="145" customFormat="1" ht="30.75" customHeight="1">
      <c r="A130" s="146"/>
      <c r="B130" s="126"/>
      <c r="C130" s="152">
        <v>9</v>
      </c>
      <c r="D130" s="152" t="s">
        <v>120</v>
      </c>
      <c r="E130" s="153" t="s">
        <v>176</v>
      </c>
      <c r="F130" s="236" t="s">
        <v>191</v>
      </c>
      <c r="G130" s="236"/>
      <c r="H130" s="236"/>
      <c r="I130" s="236"/>
      <c r="J130" s="154" t="s">
        <v>121</v>
      </c>
      <c r="K130" s="155">
        <v>51</v>
      </c>
      <c r="L130" s="237"/>
      <c r="M130" s="237"/>
      <c r="N130" s="237">
        <f>ROUND(L130*K130,2)</f>
        <v>0</v>
      </c>
      <c r="O130" s="237"/>
      <c r="P130" s="237"/>
      <c r="Q130" s="237"/>
      <c r="R130" s="133"/>
      <c r="T130" s="134"/>
      <c r="AA130" s="135"/>
      <c r="AT130" s="132"/>
      <c r="AU130" s="132"/>
      <c r="AY130" s="132"/>
    </row>
    <row r="131" spans="1:65" s="9" customFormat="1" ht="29.85" customHeight="1">
      <c r="B131" s="116"/>
      <c r="C131" s="156"/>
      <c r="D131" s="157" t="s">
        <v>99</v>
      </c>
      <c r="E131" s="157"/>
      <c r="F131" s="157"/>
      <c r="G131" s="157"/>
      <c r="H131" s="157"/>
      <c r="I131" s="157"/>
      <c r="J131" s="157"/>
      <c r="K131" s="157"/>
      <c r="L131" s="157"/>
      <c r="M131" s="157"/>
      <c r="N131" s="232">
        <f>SUM(N132:Q133)</f>
        <v>0</v>
      </c>
      <c r="O131" s="233"/>
      <c r="P131" s="233"/>
      <c r="Q131" s="233"/>
      <c r="R131" s="118"/>
      <c r="T131" s="119"/>
      <c r="W131" s="120" t="e">
        <f>SUM(#REF!)</f>
        <v>#REF!</v>
      </c>
      <c r="Y131" s="120" t="e">
        <f>SUM(#REF!)</f>
        <v>#REF!</v>
      </c>
      <c r="AA131" s="121" t="e">
        <f>SUM(#REF!)</f>
        <v>#REF!</v>
      </c>
      <c r="AR131" s="122" t="s">
        <v>76</v>
      </c>
      <c r="AT131" s="123" t="s">
        <v>69</v>
      </c>
      <c r="AU131" s="123" t="s">
        <v>76</v>
      </c>
      <c r="AY131" s="122" t="s">
        <v>119</v>
      </c>
      <c r="BK131" s="124" t="e">
        <f>SUM(#REF!)</f>
        <v>#REF!</v>
      </c>
    </row>
    <row r="132" spans="1:65" s="146" customFormat="1" ht="25.5" customHeight="1">
      <c r="B132" s="126"/>
      <c r="C132" s="152">
        <v>10</v>
      </c>
      <c r="D132" s="152" t="s">
        <v>120</v>
      </c>
      <c r="E132" s="153" t="s">
        <v>187</v>
      </c>
      <c r="F132" s="236" t="s">
        <v>188</v>
      </c>
      <c r="G132" s="236"/>
      <c r="H132" s="236"/>
      <c r="I132" s="236"/>
      <c r="J132" s="154" t="s">
        <v>121</v>
      </c>
      <c r="K132" s="155">
        <v>51</v>
      </c>
      <c r="L132" s="237"/>
      <c r="M132" s="237"/>
      <c r="N132" s="237">
        <f t="shared" ref="N132" si="20">ROUND(L132*K132,2)</f>
        <v>0</v>
      </c>
      <c r="O132" s="237"/>
      <c r="P132" s="237"/>
      <c r="Q132" s="237"/>
      <c r="R132" s="127"/>
      <c r="T132" s="140"/>
      <c r="U132" s="37"/>
      <c r="V132" s="129"/>
      <c r="W132" s="129"/>
      <c r="X132" s="129"/>
      <c r="Y132" s="129"/>
      <c r="Z132" s="129"/>
      <c r="AA132" s="130"/>
      <c r="AR132" s="18"/>
      <c r="AT132" s="18"/>
      <c r="AU132" s="18"/>
      <c r="AY132" s="18"/>
      <c r="BE132" s="131"/>
      <c r="BF132" s="131"/>
      <c r="BG132" s="131"/>
      <c r="BH132" s="131"/>
      <c r="BI132" s="131"/>
      <c r="BJ132" s="18"/>
      <c r="BK132" s="131"/>
      <c r="BL132" s="18"/>
      <c r="BM132" s="18"/>
    </row>
    <row r="133" spans="1:65" s="146" customFormat="1" ht="37.5" customHeight="1">
      <c r="B133" s="126"/>
      <c r="C133" s="152">
        <v>11</v>
      </c>
      <c r="D133" s="152" t="s">
        <v>120</v>
      </c>
      <c r="E133" s="153" t="s">
        <v>190</v>
      </c>
      <c r="F133" s="236" t="s">
        <v>189</v>
      </c>
      <c r="G133" s="236"/>
      <c r="H133" s="236"/>
      <c r="I133" s="236"/>
      <c r="J133" s="154" t="s">
        <v>121</v>
      </c>
      <c r="K133" s="155">
        <v>51</v>
      </c>
      <c r="L133" s="237"/>
      <c r="M133" s="237"/>
      <c r="N133" s="237">
        <f>ROUND(L133*K133,2)</f>
        <v>0</v>
      </c>
      <c r="O133" s="237"/>
      <c r="P133" s="237"/>
      <c r="Q133" s="237"/>
      <c r="R133" s="127"/>
      <c r="T133" s="140"/>
      <c r="U133" s="37"/>
      <c r="V133" s="129"/>
      <c r="W133" s="129"/>
      <c r="X133" s="129"/>
      <c r="Y133" s="129"/>
      <c r="Z133" s="129"/>
      <c r="AA133" s="130"/>
      <c r="AR133" s="18"/>
      <c r="AT133" s="18"/>
      <c r="AU133" s="18"/>
      <c r="AY133" s="18"/>
      <c r="BE133" s="131"/>
      <c r="BF133" s="131"/>
      <c r="BG133" s="131"/>
      <c r="BH133" s="131"/>
      <c r="BI133" s="131"/>
      <c r="BJ133" s="18"/>
      <c r="BK133" s="131"/>
      <c r="BL133" s="18"/>
      <c r="BM133" s="18"/>
    </row>
    <row r="134" spans="1:65" s="9" customFormat="1" ht="29.85" customHeight="1">
      <c r="B134" s="116"/>
      <c r="C134" s="156"/>
      <c r="D134" s="157" t="s">
        <v>100</v>
      </c>
      <c r="E134" s="157"/>
      <c r="F134" s="157"/>
      <c r="G134" s="157"/>
      <c r="H134" s="157"/>
      <c r="I134" s="157"/>
      <c r="J134" s="157"/>
      <c r="K134" s="157"/>
      <c r="L134" s="157"/>
      <c r="M134" s="157"/>
      <c r="N134" s="232">
        <f>SUM(N135:Q140)</f>
        <v>0</v>
      </c>
      <c r="O134" s="232"/>
      <c r="P134" s="232"/>
      <c r="Q134" s="232"/>
      <c r="R134" s="118"/>
      <c r="T134" s="119"/>
      <c r="W134" s="120">
        <f>SUM(W136:W140)</f>
        <v>8.8622999999999994</v>
      </c>
      <c r="Y134" s="120">
        <f>SUM(Y136:Y140)</f>
        <v>1.6604800000000002</v>
      </c>
      <c r="AA134" s="121">
        <f>SUM(AA136:AA140)</f>
        <v>0</v>
      </c>
      <c r="AR134" s="122" t="s">
        <v>76</v>
      </c>
      <c r="AT134" s="123" t="s">
        <v>69</v>
      </c>
      <c r="AU134" s="123" t="s">
        <v>76</v>
      </c>
      <c r="AY134" s="122" t="s">
        <v>119</v>
      </c>
      <c r="BK134" s="124">
        <f>SUM(BK136:BK140)</f>
        <v>0</v>
      </c>
    </row>
    <row r="135" spans="1:65" s="9" customFormat="1" ht="45.75" customHeight="1">
      <c r="B135" s="116"/>
      <c r="C135" s="152">
        <v>12</v>
      </c>
      <c r="D135" s="152" t="s">
        <v>120</v>
      </c>
      <c r="E135" s="153" t="s">
        <v>179</v>
      </c>
      <c r="F135" s="236" t="s">
        <v>180</v>
      </c>
      <c r="G135" s="236"/>
      <c r="H135" s="236"/>
      <c r="I135" s="236"/>
      <c r="J135" s="154" t="s">
        <v>121</v>
      </c>
      <c r="K135" s="155">
        <v>38</v>
      </c>
      <c r="L135" s="237"/>
      <c r="M135" s="237"/>
      <c r="N135" s="237">
        <f>ROUND(L135*K135,2)</f>
        <v>0</v>
      </c>
      <c r="O135" s="237"/>
      <c r="P135" s="237"/>
      <c r="Q135" s="237"/>
      <c r="R135" s="118"/>
      <c r="T135" s="119"/>
      <c r="W135" s="120"/>
      <c r="Y135" s="120"/>
      <c r="AA135" s="121"/>
      <c r="AR135" s="122"/>
      <c r="AT135" s="123"/>
      <c r="AU135" s="123"/>
      <c r="AY135" s="122"/>
      <c r="BK135" s="124"/>
    </row>
    <row r="136" spans="1:65" s="146" customFormat="1" ht="38.25" customHeight="1">
      <c r="B136" s="126"/>
      <c r="C136" s="152">
        <v>13</v>
      </c>
      <c r="D136" s="152" t="s">
        <v>120</v>
      </c>
      <c r="E136" s="153" t="s">
        <v>152</v>
      </c>
      <c r="F136" s="236" t="s">
        <v>177</v>
      </c>
      <c r="G136" s="236"/>
      <c r="H136" s="236"/>
      <c r="I136" s="236"/>
      <c r="J136" s="154" t="s">
        <v>150</v>
      </c>
      <c r="K136" s="155">
        <v>8</v>
      </c>
      <c r="L136" s="237"/>
      <c r="M136" s="237"/>
      <c r="N136" s="237">
        <f>ROUND(L136*K136,2)</f>
        <v>0</v>
      </c>
      <c r="O136" s="237"/>
      <c r="P136" s="237"/>
      <c r="Q136" s="237"/>
      <c r="R136" s="127"/>
      <c r="T136" s="128" t="s">
        <v>5</v>
      </c>
      <c r="U136" s="37" t="s">
        <v>37</v>
      </c>
      <c r="V136" s="129">
        <v>0.20399999999999999</v>
      </c>
      <c r="W136" s="129">
        <f>V136*K136</f>
        <v>1.6319999999999999</v>
      </c>
      <c r="X136" s="129">
        <v>0.12656000000000001</v>
      </c>
      <c r="Y136" s="129">
        <f>X136*K136</f>
        <v>1.01248</v>
      </c>
      <c r="Z136" s="129">
        <v>0</v>
      </c>
      <c r="AA136" s="130">
        <f>Z136*K136</f>
        <v>0</v>
      </c>
      <c r="AR136" s="18" t="s">
        <v>122</v>
      </c>
      <c r="AT136" s="18" t="s">
        <v>120</v>
      </c>
      <c r="AU136" s="18" t="s">
        <v>123</v>
      </c>
      <c r="AY136" s="18" t="s">
        <v>119</v>
      </c>
      <c r="BE136" s="131">
        <f>IF(U136="základná",N136,0)</f>
        <v>0</v>
      </c>
      <c r="BF136" s="131">
        <f>IF(U136="znížená",N136,0)</f>
        <v>0</v>
      </c>
      <c r="BG136" s="131">
        <f>IF(U136="zákl. prenesená",N136,0)</f>
        <v>0</v>
      </c>
      <c r="BH136" s="131">
        <f>IF(U136="zníž. prenesená",N136,0)</f>
        <v>0</v>
      </c>
      <c r="BI136" s="131">
        <f>IF(U136="nulová",N136,0)</f>
        <v>0</v>
      </c>
      <c r="BJ136" s="18" t="s">
        <v>123</v>
      </c>
      <c r="BK136" s="131">
        <f>ROUND(L136*K136,2)</f>
        <v>0</v>
      </c>
      <c r="BL136" s="18" t="s">
        <v>122</v>
      </c>
      <c r="BM136" s="18" t="s">
        <v>153</v>
      </c>
    </row>
    <row r="137" spans="1:65" s="146" customFormat="1" ht="25.5" customHeight="1">
      <c r="B137" s="126"/>
      <c r="C137" s="158">
        <v>14</v>
      </c>
      <c r="D137" s="158" t="s">
        <v>146</v>
      </c>
      <c r="E137" s="159" t="s">
        <v>154</v>
      </c>
      <c r="F137" s="238" t="s">
        <v>178</v>
      </c>
      <c r="G137" s="238"/>
      <c r="H137" s="238"/>
      <c r="I137" s="238"/>
      <c r="J137" s="160" t="s">
        <v>151</v>
      </c>
      <c r="K137" s="161">
        <v>8</v>
      </c>
      <c r="L137" s="239"/>
      <c r="M137" s="239"/>
      <c r="N137" s="239">
        <f>ROUND(L137*K137,2)</f>
        <v>0</v>
      </c>
      <c r="O137" s="237"/>
      <c r="P137" s="237"/>
      <c r="Q137" s="237"/>
      <c r="R137" s="127"/>
      <c r="T137" s="128" t="s">
        <v>5</v>
      </c>
      <c r="U137" s="37" t="s">
        <v>37</v>
      </c>
      <c r="V137" s="129">
        <v>0</v>
      </c>
      <c r="W137" s="129">
        <f>V137*K137</f>
        <v>0</v>
      </c>
      <c r="X137" s="129">
        <v>8.1000000000000003E-2</v>
      </c>
      <c r="Y137" s="129">
        <f>X137*K137</f>
        <v>0.64800000000000002</v>
      </c>
      <c r="Z137" s="129">
        <v>0</v>
      </c>
      <c r="AA137" s="130">
        <f>Z137*K137</f>
        <v>0</v>
      </c>
      <c r="AR137" s="18" t="s">
        <v>134</v>
      </c>
      <c r="AT137" s="18" t="s">
        <v>146</v>
      </c>
      <c r="AU137" s="18" t="s">
        <v>123</v>
      </c>
      <c r="AY137" s="18" t="s">
        <v>119</v>
      </c>
      <c r="BE137" s="131">
        <f>IF(U137="základná",N137,0)</f>
        <v>0</v>
      </c>
      <c r="BF137" s="131">
        <f>IF(U137="znížená",N137,0)</f>
        <v>0</v>
      </c>
      <c r="BG137" s="131">
        <f>IF(U137="zákl. prenesená",N137,0)</f>
        <v>0</v>
      </c>
      <c r="BH137" s="131">
        <f>IF(U137="zníž. prenesená",N137,0)</f>
        <v>0</v>
      </c>
      <c r="BI137" s="131">
        <f>IF(U137="nulová",N137,0)</f>
        <v>0</v>
      </c>
      <c r="BJ137" s="18" t="s">
        <v>123</v>
      </c>
      <c r="BK137" s="131">
        <f>ROUND(L137*K137,2)</f>
        <v>0</v>
      </c>
      <c r="BL137" s="18" t="s">
        <v>122</v>
      </c>
      <c r="BM137" s="18" t="s">
        <v>155</v>
      </c>
    </row>
    <row r="138" spans="1:65" s="146" customFormat="1" ht="25.5" customHeight="1">
      <c r="B138" s="126"/>
      <c r="C138" s="152">
        <v>15</v>
      </c>
      <c r="D138" s="152" t="s">
        <v>120</v>
      </c>
      <c r="E138" s="153" t="s">
        <v>156</v>
      </c>
      <c r="F138" s="236" t="s">
        <v>157</v>
      </c>
      <c r="G138" s="236"/>
      <c r="H138" s="236"/>
      <c r="I138" s="236"/>
      <c r="J138" s="154" t="s">
        <v>129</v>
      </c>
      <c r="K138" s="155">
        <f>2.2*K122</f>
        <v>11.55</v>
      </c>
      <c r="L138" s="237"/>
      <c r="M138" s="237"/>
      <c r="N138" s="237">
        <f t="shared" ref="N138:N140" si="21">ROUND(L138*K138,2)</f>
        <v>0</v>
      </c>
      <c r="O138" s="237"/>
      <c r="P138" s="237"/>
      <c r="Q138" s="237"/>
      <c r="R138" s="127"/>
      <c r="T138" s="128" t="s">
        <v>5</v>
      </c>
      <c r="U138" s="37" t="s">
        <v>37</v>
      </c>
      <c r="V138" s="129">
        <v>0.59799999999999998</v>
      </c>
      <c r="W138" s="129">
        <f t="shared" ref="W138:W140" si="22">V138*K138</f>
        <v>6.9069000000000003</v>
      </c>
      <c r="X138" s="129">
        <v>0</v>
      </c>
      <c r="Y138" s="129">
        <f t="shared" ref="Y138:Y140" si="23">X138*K138</f>
        <v>0</v>
      </c>
      <c r="Z138" s="129">
        <v>0</v>
      </c>
      <c r="AA138" s="130">
        <f t="shared" ref="AA138:AA140" si="24">Z138*K138</f>
        <v>0</v>
      </c>
      <c r="AR138" s="18" t="s">
        <v>122</v>
      </c>
      <c r="AT138" s="18" t="s">
        <v>120</v>
      </c>
      <c r="AU138" s="18" t="s">
        <v>123</v>
      </c>
      <c r="AY138" s="18" t="s">
        <v>119</v>
      </c>
      <c r="BE138" s="131">
        <f t="shared" ref="BE138:BE140" si="25">IF(U138="základná",N138,0)</f>
        <v>0</v>
      </c>
      <c r="BF138" s="131">
        <f t="shared" ref="BF138:BF140" si="26">IF(U138="znížená",N138,0)</f>
        <v>0</v>
      </c>
      <c r="BG138" s="131">
        <f t="shared" ref="BG138:BG140" si="27">IF(U138="zákl. prenesená",N138,0)</f>
        <v>0</v>
      </c>
      <c r="BH138" s="131">
        <f t="shared" ref="BH138:BH140" si="28">IF(U138="zníž. prenesená",N138,0)</f>
        <v>0</v>
      </c>
      <c r="BI138" s="131">
        <f t="shared" ref="BI138:BI140" si="29">IF(U138="nulová",N138,0)</f>
        <v>0</v>
      </c>
      <c r="BJ138" s="18" t="s">
        <v>123</v>
      </c>
      <c r="BK138" s="131">
        <f t="shared" ref="BK138:BK140" si="30">ROUND(L138*K138,2)</f>
        <v>0</v>
      </c>
      <c r="BL138" s="18" t="s">
        <v>122</v>
      </c>
      <c r="BM138" s="18" t="s">
        <v>158</v>
      </c>
    </row>
    <row r="139" spans="1:65" s="146" customFormat="1" ht="38.25" customHeight="1">
      <c r="B139" s="126"/>
      <c r="C139" s="152">
        <v>16</v>
      </c>
      <c r="D139" s="152" t="s">
        <v>120</v>
      </c>
      <c r="E139" s="153" t="s">
        <v>159</v>
      </c>
      <c r="F139" s="236" t="s">
        <v>192</v>
      </c>
      <c r="G139" s="236"/>
      <c r="H139" s="236"/>
      <c r="I139" s="236"/>
      <c r="J139" s="154" t="s">
        <v>129</v>
      </c>
      <c r="K139" s="155">
        <f>4*K138</f>
        <v>46.2</v>
      </c>
      <c r="L139" s="237"/>
      <c r="M139" s="237"/>
      <c r="N139" s="237">
        <f t="shared" si="21"/>
        <v>0</v>
      </c>
      <c r="O139" s="237"/>
      <c r="P139" s="237"/>
      <c r="Q139" s="237"/>
      <c r="R139" s="127"/>
      <c r="T139" s="128" t="s">
        <v>5</v>
      </c>
      <c r="U139" s="37" t="s">
        <v>37</v>
      </c>
      <c r="V139" s="129">
        <v>7.0000000000000001E-3</v>
      </c>
      <c r="W139" s="129">
        <f t="shared" si="22"/>
        <v>0.32340000000000002</v>
      </c>
      <c r="X139" s="129">
        <v>0</v>
      </c>
      <c r="Y139" s="129">
        <f t="shared" si="23"/>
        <v>0</v>
      </c>
      <c r="Z139" s="129">
        <v>0</v>
      </c>
      <c r="AA139" s="130">
        <f t="shared" si="24"/>
        <v>0</v>
      </c>
      <c r="AR139" s="18" t="s">
        <v>122</v>
      </c>
      <c r="AT139" s="18" t="s">
        <v>120</v>
      </c>
      <c r="AU139" s="18" t="s">
        <v>123</v>
      </c>
      <c r="AY139" s="18" t="s">
        <v>119</v>
      </c>
      <c r="BE139" s="131">
        <f t="shared" si="25"/>
        <v>0</v>
      </c>
      <c r="BF139" s="131">
        <f t="shared" si="26"/>
        <v>0</v>
      </c>
      <c r="BG139" s="131">
        <f t="shared" si="27"/>
        <v>0</v>
      </c>
      <c r="BH139" s="131">
        <f t="shared" si="28"/>
        <v>0</v>
      </c>
      <c r="BI139" s="131">
        <f t="shared" si="29"/>
        <v>0</v>
      </c>
      <c r="BJ139" s="18" t="s">
        <v>123</v>
      </c>
      <c r="BK139" s="131">
        <f t="shared" si="30"/>
        <v>0</v>
      </c>
      <c r="BL139" s="18" t="s">
        <v>122</v>
      </c>
      <c r="BM139" s="18" t="s">
        <v>160</v>
      </c>
    </row>
    <row r="140" spans="1:65" s="146" customFormat="1" ht="25.5" customHeight="1">
      <c r="B140" s="126"/>
      <c r="C140" s="152">
        <v>17</v>
      </c>
      <c r="D140" s="152" t="s">
        <v>120</v>
      </c>
      <c r="E140" s="153" t="s">
        <v>161</v>
      </c>
      <c r="F140" s="236" t="s">
        <v>162</v>
      </c>
      <c r="G140" s="236"/>
      <c r="H140" s="236"/>
      <c r="I140" s="236"/>
      <c r="J140" s="154" t="s">
        <v>129</v>
      </c>
      <c r="K140" s="155">
        <f>K138</f>
        <v>11.55</v>
      </c>
      <c r="L140" s="237"/>
      <c r="M140" s="237"/>
      <c r="N140" s="237">
        <f t="shared" si="21"/>
        <v>0</v>
      </c>
      <c r="O140" s="237"/>
      <c r="P140" s="237"/>
      <c r="Q140" s="237"/>
      <c r="R140" s="127"/>
      <c r="T140" s="128" t="s">
        <v>5</v>
      </c>
      <c r="U140" s="37" t="s">
        <v>37</v>
      </c>
      <c r="V140" s="129">
        <v>0</v>
      </c>
      <c r="W140" s="129">
        <f t="shared" si="22"/>
        <v>0</v>
      </c>
      <c r="X140" s="129">
        <v>0</v>
      </c>
      <c r="Y140" s="129">
        <f t="shared" si="23"/>
        <v>0</v>
      </c>
      <c r="Z140" s="129">
        <v>0</v>
      </c>
      <c r="AA140" s="130">
        <f t="shared" si="24"/>
        <v>0</v>
      </c>
      <c r="AR140" s="18" t="s">
        <v>122</v>
      </c>
      <c r="AT140" s="18" t="s">
        <v>120</v>
      </c>
      <c r="AU140" s="18" t="s">
        <v>123</v>
      </c>
      <c r="AY140" s="18" t="s">
        <v>119</v>
      </c>
      <c r="BE140" s="131">
        <f t="shared" si="25"/>
        <v>0</v>
      </c>
      <c r="BF140" s="131">
        <f t="shared" si="26"/>
        <v>0</v>
      </c>
      <c r="BG140" s="131">
        <f t="shared" si="27"/>
        <v>0</v>
      </c>
      <c r="BH140" s="131">
        <f t="shared" si="28"/>
        <v>0</v>
      </c>
      <c r="BI140" s="131">
        <f t="shared" si="29"/>
        <v>0</v>
      </c>
      <c r="BJ140" s="18" t="s">
        <v>123</v>
      </c>
      <c r="BK140" s="131">
        <f t="shared" si="30"/>
        <v>0</v>
      </c>
      <c r="BL140" s="18" t="s">
        <v>122</v>
      </c>
      <c r="BM140" s="18" t="s">
        <v>163</v>
      </c>
    </row>
    <row r="141" spans="1:65" s="9" customFormat="1" ht="37.35" customHeight="1">
      <c r="B141" s="116"/>
      <c r="C141" s="156"/>
      <c r="D141" s="162" t="s">
        <v>101</v>
      </c>
      <c r="E141" s="162"/>
      <c r="F141" s="162"/>
      <c r="G141" s="162"/>
      <c r="H141" s="162"/>
      <c r="I141" s="162"/>
      <c r="J141" s="162"/>
      <c r="K141" s="162"/>
      <c r="L141" s="162"/>
      <c r="M141" s="162"/>
      <c r="N141" s="234">
        <f>BK141</f>
        <v>0</v>
      </c>
      <c r="O141" s="235"/>
      <c r="P141" s="235"/>
      <c r="Q141" s="235"/>
      <c r="R141" s="118"/>
      <c r="T141" s="119"/>
      <c r="W141" s="120">
        <f>W142+W144+W146</f>
        <v>0</v>
      </c>
      <c r="Y141" s="120">
        <f>Y142+Y144+Y146</f>
        <v>0</v>
      </c>
      <c r="AA141" s="121">
        <f>AA142+AA144+AA146</f>
        <v>0</v>
      </c>
      <c r="AR141" s="122" t="s">
        <v>130</v>
      </c>
      <c r="AT141" s="123" t="s">
        <v>69</v>
      </c>
      <c r="AU141" s="123" t="s">
        <v>70</v>
      </c>
      <c r="AY141" s="122" t="s">
        <v>119</v>
      </c>
      <c r="BK141" s="124">
        <f>BK142+BK144+BK146</f>
        <v>0</v>
      </c>
    </row>
    <row r="142" spans="1:65" s="9" customFormat="1" ht="19.899999999999999" customHeight="1">
      <c r="B142" s="116"/>
      <c r="C142" s="156"/>
      <c r="D142" s="157" t="s">
        <v>102</v>
      </c>
      <c r="E142" s="157"/>
      <c r="F142" s="157"/>
      <c r="G142" s="157"/>
      <c r="H142" s="157"/>
      <c r="I142" s="157"/>
      <c r="J142" s="157"/>
      <c r="K142" s="157"/>
      <c r="L142" s="157"/>
      <c r="M142" s="157"/>
      <c r="N142" s="240">
        <f>BK142</f>
        <v>0</v>
      </c>
      <c r="O142" s="241"/>
      <c r="P142" s="241"/>
      <c r="Q142" s="241"/>
      <c r="R142" s="118"/>
      <c r="T142" s="119"/>
      <c r="W142" s="120">
        <f>SUM(W143:W143)</f>
        <v>0</v>
      </c>
      <c r="Y142" s="120">
        <f>SUM(Y143:Y143)</f>
        <v>0</v>
      </c>
      <c r="AA142" s="121">
        <f>SUM(AA143:AA143)</f>
        <v>0</v>
      </c>
      <c r="AR142" s="122" t="s">
        <v>130</v>
      </c>
      <c r="AT142" s="123" t="s">
        <v>69</v>
      </c>
      <c r="AU142" s="123" t="s">
        <v>76</v>
      </c>
      <c r="AY142" s="122" t="s">
        <v>119</v>
      </c>
      <c r="BK142" s="124">
        <f>SUM(BK143:BK143)</f>
        <v>0</v>
      </c>
    </row>
    <row r="143" spans="1:65" s="146" customFormat="1" ht="51" customHeight="1">
      <c r="B143" s="126"/>
      <c r="C143" s="152">
        <v>18</v>
      </c>
      <c r="D143" s="152" t="s">
        <v>120</v>
      </c>
      <c r="E143" s="153" t="s">
        <v>164</v>
      </c>
      <c r="F143" s="236" t="s">
        <v>165</v>
      </c>
      <c r="G143" s="236"/>
      <c r="H143" s="236"/>
      <c r="I143" s="236"/>
      <c r="J143" s="154" t="s">
        <v>166</v>
      </c>
      <c r="K143" s="155">
        <v>1</v>
      </c>
      <c r="L143" s="237"/>
      <c r="M143" s="237"/>
      <c r="N143" s="237">
        <f>ROUND(L143*K143,2)</f>
        <v>0</v>
      </c>
      <c r="O143" s="237"/>
      <c r="P143" s="237"/>
      <c r="Q143" s="237"/>
      <c r="R143" s="127"/>
      <c r="T143" s="128" t="s">
        <v>5</v>
      </c>
      <c r="U143" s="37" t="s">
        <v>37</v>
      </c>
      <c r="V143" s="129">
        <v>0</v>
      </c>
      <c r="W143" s="129">
        <f>V143*K143</f>
        <v>0</v>
      </c>
      <c r="X143" s="129">
        <v>0</v>
      </c>
      <c r="Y143" s="129">
        <f>X143*K143</f>
        <v>0</v>
      </c>
      <c r="Z143" s="129">
        <v>0</v>
      </c>
      <c r="AA143" s="130">
        <f>Z143*K143</f>
        <v>0</v>
      </c>
      <c r="AR143" s="18" t="s">
        <v>167</v>
      </c>
      <c r="AT143" s="18" t="s">
        <v>120</v>
      </c>
      <c r="AU143" s="18" t="s">
        <v>123</v>
      </c>
      <c r="AY143" s="18" t="s">
        <v>119</v>
      </c>
      <c r="BE143" s="131">
        <f>IF(U143="základná",N143,0)</f>
        <v>0</v>
      </c>
      <c r="BF143" s="131">
        <f>IF(U143="znížená",N143,0)</f>
        <v>0</v>
      </c>
      <c r="BG143" s="131">
        <f>IF(U143="zákl. prenesená",N143,0)</f>
        <v>0</v>
      </c>
      <c r="BH143" s="131">
        <f>IF(U143="zníž. prenesená",N143,0)</f>
        <v>0</v>
      </c>
      <c r="BI143" s="131">
        <f>IF(U143="nulová",N143,0)</f>
        <v>0</v>
      </c>
      <c r="BJ143" s="18" t="s">
        <v>123</v>
      </c>
      <c r="BK143" s="131">
        <f>ROUND(L143*K143,2)</f>
        <v>0</v>
      </c>
      <c r="BL143" s="18" t="s">
        <v>167</v>
      </c>
      <c r="BM143" s="18" t="s">
        <v>168</v>
      </c>
    </row>
    <row r="144" spans="1:65" s="9" customFormat="1" ht="29.85" customHeight="1">
      <c r="B144" s="116"/>
      <c r="C144" s="156"/>
      <c r="D144" s="157" t="s">
        <v>103</v>
      </c>
      <c r="E144" s="157"/>
      <c r="F144" s="157"/>
      <c r="G144" s="157"/>
      <c r="H144" s="157"/>
      <c r="I144" s="157"/>
      <c r="J144" s="157"/>
      <c r="K144" s="157"/>
      <c r="L144" s="157"/>
      <c r="M144" s="157"/>
      <c r="N144" s="232">
        <f>BK144</f>
        <v>0</v>
      </c>
      <c r="O144" s="233"/>
      <c r="P144" s="233"/>
      <c r="Q144" s="233"/>
      <c r="R144" s="118"/>
      <c r="T144" s="119"/>
      <c r="W144" s="120">
        <f>W145</f>
        <v>0</v>
      </c>
      <c r="Y144" s="120">
        <f>Y145</f>
        <v>0</v>
      </c>
      <c r="AA144" s="121">
        <f>AA145</f>
        <v>0</v>
      </c>
      <c r="AR144" s="122" t="s">
        <v>130</v>
      </c>
      <c r="AT144" s="123" t="s">
        <v>69</v>
      </c>
      <c r="AU144" s="123" t="s">
        <v>76</v>
      </c>
      <c r="AY144" s="122" t="s">
        <v>119</v>
      </c>
      <c r="BK144" s="124">
        <f>BK145</f>
        <v>0</v>
      </c>
    </row>
    <row r="145" spans="2:65" s="146" customFormat="1" ht="25.5" customHeight="1">
      <c r="B145" s="126"/>
      <c r="C145" s="152">
        <v>19</v>
      </c>
      <c r="D145" s="152" t="s">
        <v>120</v>
      </c>
      <c r="E145" s="153" t="s">
        <v>169</v>
      </c>
      <c r="F145" s="236" t="s">
        <v>170</v>
      </c>
      <c r="G145" s="236"/>
      <c r="H145" s="236"/>
      <c r="I145" s="236"/>
      <c r="J145" s="154" t="s">
        <v>166</v>
      </c>
      <c r="K145" s="155">
        <v>1</v>
      </c>
      <c r="L145" s="237"/>
      <c r="M145" s="237"/>
      <c r="N145" s="237">
        <f>ROUND(L145*K145,2)</f>
        <v>0</v>
      </c>
      <c r="O145" s="237"/>
      <c r="P145" s="237"/>
      <c r="Q145" s="237"/>
      <c r="R145" s="127"/>
      <c r="T145" s="128" t="s">
        <v>5</v>
      </c>
      <c r="U145" s="37" t="s">
        <v>37</v>
      </c>
      <c r="V145" s="129">
        <v>0</v>
      </c>
      <c r="W145" s="129">
        <f>V145*K145</f>
        <v>0</v>
      </c>
      <c r="X145" s="129">
        <v>0</v>
      </c>
      <c r="Y145" s="129">
        <f>X145*K145</f>
        <v>0</v>
      </c>
      <c r="Z145" s="129">
        <v>0</v>
      </c>
      <c r="AA145" s="130">
        <f>Z145*K145</f>
        <v>0</v>
      </c>
      <c r="AR145" s="18" t="s">
        <v>167</v>
      </c>
      <c r="AT145" s="18" t="s">
        <v>120</v>
      </c>
      <c r="AU145" s="18" t="s">
        <v>123</v>
      </c>
      <c r="AY145" s="18" t="s">
        <v>119</v>
      </c>
      <c r="BE145" s="131">
        <f>IF(U145="základná",N145,0)</f>
        <v>0</v>
      </c>
      <c r="BF145" s="131">
        <f>IF(U145="znížená",N145,0)</f>
        <v>0</v>
      </c>
      <c r="BG145" s="131">
        <f>IF(U145="zákl. prenesená",N145,0)</f>
        <v>0</v>
      </c>
      <c r="BH145" s="131">
        <f>IF(U145="zníž. prenesená",N145,0)</f>
        <v>0</v>
      </c>
      <c r="BI145" s="131">
        <f>IF(U145="nulová",N145,0)</f>
        <v>0</v>
      </c>
      <c r="BJ145" s="18" t="s">
        <v>123</v>
      </c>
      <c r="BK145" s="131">
        <f>ROUND(L145*K145,2)</f>
        <v>0</v>
      </c>
      <c r="BL145" s="18" t="s">
        <v>167</v>
      </c>
      <c r="BM145" s="18" t="s">
        <v>171</v>
      </c>
    </row>
    <row r="146" spans="2:65" s="9" customFormat="1" ht="29.85" customHeight="1">
      <c r="B146" s="116"/>
      <c r="C146" s="156"/>
      <c r="D146" s="157" t="s">
        <v>104</v>
      </c>
      <c r="E146" s="157"/>
      <c r="F146" s="157"/>
      <c r="G146" s="157"/>
      <c r="H146" s="157"/>
      <c r="I146" s="157"/>
      <c r="J146" s="157"/>
      <c r="K146" s="157"/>
      <c r="L146" s="157"/>
      <c r="M146" s="157"/>
      <c r="N146" s="232">
        <f>BK146</f>
        <v>0</v>
      </c>
      <c r="O146" s="233"/>
      <c r="P146" s="233"/>
      <c r="Q146" s="233"/>
      <c r="R146" s="118"/>
      <c r="T146" s="119"/>
      <c r="W146" s="120">
        <f>SUM(W147:W147)</f>
        <v>0</v>
      </c>
      <c r="Y146" s="120">
        <f>SUM(Y147:Y147)</f>
        <v>0</v>
      </c>
      <c r="AA146" s="121">
        <f>SUM(AA147:AA147)</f>
        <v>0</v>
      </c>
      <c r="AR146" s="122" t="s">
        <v>130</v>
      </c>
      <c r="AT146" s="123" t="s">
        <v>69</v>
      </c>
      <c r="AU146" s="123" t="s">
        <v>76</v>
      </c>
      <c r="AY146" s="122" t="s">
        <v>119</v>
      </c>
      <c r="BK146" s="124">
        <f>SUM(BK147:BK147)</f>
        <v>0</v>
      </c>
    </row>
    <row r="147" spans="2:65" s="146" customFormat="1" ht="25.5" customHeight="1">
      <c r="B147" s="126"/>
      <c r="C147" s="152">
        <v>20</v>
      </c>
      <c r="D147" s="152" t="s">
        <v>120</v>
      </c>
      <c r="E147" s="153" t="s">
        <v>172</v>
      </c>
      <c r="F147" s="236" t="s">
        <v>173</v>
      </c>
      <c r="G147" s="236"/>
      <c r="H147" s="236"/>
      <c r="I147" s="236"/>
      <c r="J147" s="154" t="s">
        <v>166</v>
      </c>
      <c r="K147" s="155">
        <v>1</v>
      </c>
      <c r="L147" s="237"/>
      <c r="M147" s="237"/>
      <c r="N147" s="237">
        <f>ROUND(L147*K147,2)</f>
        <v>0</v>
      </c>
      <c r="O147" s="237"/>
      <c r="P147" s="237"/>
      <c r="Q147" s="237"/>
      <c r="R147" s="127"/>
      <c r="T147" s="128" t="s">
        <v>5</v>
      </c>
      <c r="U147" s="37" t="s">
        <v>37</v>
      </c>
      <c r="V147" s="129">
        <v>0</v>
      </c>
      <c r="W147" s="129">
        <f>V147*K147</f>
        <v>0</v>
      </c>
      <c r="X147" s="129">
        <v>0</v>
      </c>
      <c r="Y147" s="129">
        <f>X147*K147</f>
        <v>0</v>
      </c>
      <c r="Z147" s="129">
        <v>0</v>
      </c>
      <c r="AA147" s="130">
        <f>Z147*K147</f>
        <v>0</v>
      </c>
      <c r="AR147" s="18" t="s">
        <v>167</v>
      </c>
      <c r="AT147" s="18" t="s">
        <v>120</v>
      </c>
      <c r="AU147" s="18" t="s">
        <v>123</v>
      </c>
      <c r="AY147" s="18" t="s">
        <v>119</v>
      </c>
      <c r="BE147" s="131">
        <f>IF(U147="základná",N147,0)</f>
        <v>0</v>
      </c>
      <c r="BF147" s="131">
        <f>IF(U147="znížená",N147,0)</f>
        <v>0</v>
      </c>
      <c r="BG147" s="131">
        <f>IF(U147="zákl. prenesená",N147,0)</f>
        <v>0</v>
      </c>
      <c r="BH147" s="131">
        <f>IF(U147="zníž. prenesená",N147,0)</f>
        <v>0</v>
      </c>
      <c r="BI147" s="131">
        <f>IF(U147="nulová",N147,0)</f>
        <v>0</v>
      </c>
      <c r="BJ147" s="18" t="s">
        <v>123</v>
      </c>
      <c r="BK147" s="131">
        <f>ROUND(L147*K147,2)</f>
        <v>0</v>
      </c>
      <c r="BL147" s="18" t="s">
        <v>167</v>
      </c>
      <c r="BM147" s="18" t="s">
        <v>174</v>
      </c>
    </row>
    <row r="148" spans="2:65" s="146" customFormat="1" ht="6.95" customHeight="1">
      <c r="B148" s="52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4"/>
    </row>
  </sheetData>
  <mergeCells count="129">
    <mergeCell ref="O9:P9"/>
    <mergeCell ref="O11:P11"/>
    <mergeCell ref="O12:P12"/>
    <mergeCell ref="O14:P14"/>
    <mergeCell ref="O15:P15"/>
    <mergeCell ref="O17:P17"/>
    <mergeCell ref="H1:K1"/>
    <mergeCell ref="C2:Q2"/>
    <mergeCell ref="S2:AC2"/>
    <mergeCell ref="C4:Q4"/>
    <mergeCell ref="F6:P6"/>
    <mergeCell ref="F7:P7"/>
    <mergeCell ref="M30:P30"/>
    <mergeCell ref="H32:J32"/>
    <mergeCell ref="M32:P32"/>
    <mergeCell ref="H33:J33"/>
    <mergeCell ref="M33:P33"/>
    <mergeCell ref="H34:J34"/>
    <mergeCell ref="M34:P34"/>
    <mergeCell ref="O18:P18"/>
    <mergeCell ref="O20:P20"/>
    <mergeCell ref="O21:P21"/>
    <mergeCell ref="E24:L24"/>
    <mergeCell ref="M27:P27"/>
    <mergeCell ref="M28:P28"/>
    <mergeCell ref="F78:P78"/>
    <mergeCell ref="F79:P79"/>
    <mergeCell ref="M81:P81"/>
    <mergeCell ref="M83:Q83"/>
    <mergeCell ref="M84:Q84"/>
    <mergeCell ref="C86:G86"/>
    <mergeCell ref="N86:Q86"/>
    <mergeCell ref="H35:J35"/>
    <mergeCell ref="M35:P35"/>
    <mergeCell ref="H36:J36"/>
    <mergeCell ref="M36:P36"/>
    <mergeCell ref="L38:P38"/>
    <mergeCell ref="C76:Q76"/>
    <mergeCell ref="N94:Q94"/>
    <mergeCell ref="N95:Q95"/>
    <mergeCell ref="N96:Q96"/>
    <mergeCell ref="N97:Q97"/>
    <mergeCell ref="N99:Q99"/>
    <mergeCell ref="L101:Q101"/>
    <mergeCell ref="N88:Q88"/>
    <mergeCell ref="N89:Q89"/>
    <mergeCell ref="N90:Q90"/>
    <mergeCell ref="N91:Q91"/>
    <mergeCell ref="N92:Q92"/>
    <mergeCell ref="N93:Q93"/>
    <mergeCell ref="F117:I117"/>
    <mergeCell ref="L117:M117"/>
    <mergeCell ref="N117:Q117"/>
    <mergeCell ref="N118:Q118"/>
    <mergeCell ref="N119:Q119"/>
    <mergeCell ref="N120:Q120"/>
    <mergeCell ref="C107:Q107"/>
    <mergeCell ref="F109:P109"/>
    <mergeCell ref="F110:P110"/>
    <mergeCell ref="M112:P112"/>
    <mergeCell ref="M114:Q114"/>
    <mergeCell ref="M115:Q115"/>
    <mergeCell ref="F123:I123"/>
    <mergeCell ref="L123:M123"/>
    <mergeCell ref="N123:Q123"/>
    <mergeCell ref="F124:I124"/>
    <mergeCell ref="L124:M124"/>
    <mergeCell ref="N124:Q124"/>
    <mergeCell ref="F121:I121"/>
    <mergeCell ref="L121:M121"/>
    <mergeCell ref="N121:Q121"/>
    <mergeCell ref="F122:I122"/>
    <mergeCell ref="L122:M122"/>
    <mergeCell ref="N122:Q122"/>
    <mergeCell ref="F127:I127"/>
    <mergeCell ref="L127:M127"/>
    <mergeCell ref="N127:Q127"/>
    <mergeCell ref="F128:I128"/>
    <mergeCell ref="L128:M128"/>
    <mergeCell ref="N128:Q128"/>
    <mergeCell ref="F125:I125"/>
    <mergeCell ref="L125:M125"/>
    <mergeCell ref="N125:Q125"/>
    <mergeCell ref="F126:I126"/>
    <mergeCell ref="L126:M126"/>
    <mergeCell ref="N126:Q126"/>
    <mergeCell ref="F133:I133"/>
    <mergeCell ref="L133:M133"/>
    <mergeCell ref="N133:Q133"/>
    <mergeCell ref="N134:Q134"/>
    <mergeCell ref="F135:I135"/>
    <mergeCell ref="L135:M135"/>
    <mergeCell ref="N135:Q135"/>
    <mergeCell ref="N129:Q129"/>
    <mergeCell ref="F130:I130"/>
    <mergeCell ref="L130:M130"/>
    <mergeCell ref="N130:Q130"/>
    <mergeCell ref="N131:Q131"/>
    <mergeCell ref="F132:I132"/>
    <mergeCell ref="L132:M132"/>
    <mergeCell ref="N132:Q132"/>
    <mergeCell ref="F138:I138"/>
    <mergeCell ref="L138:M138"/>
    <mergeCell ref="N138:Q138"/>
    <mergeCell ref="F139:I139"/>
    <mergeCell ref="L139:M139"/>
    <mergeCell ref="N139:Q139"/>
    <mergeCell ref="F136:I136"/>
    <mergeCell ref="L136:M136"/>
    <mergeCell ref="N136:Q136"/>
    <mergeCell ref="F137:I137"/>
    <mergeCell ref="L137:M137"/>
    <mergeCell ref="N137:Q137"/>
    <mergeCell ref="N144:Q144"/>
    <mergeCell ref="F145:I145"/>
    <mergeCell ref="L145:M145"/>
    <mergeCell ref="N145:Q145"/>
    <mergeCell ref="N146:Q146"/>
    <mergeCell ref="F147:I147"/>
    <mergeCell ref="L147:M147"/>
    <mergeCell ref="N147:Q147"/>
    <mergeCell ref="F140:I140"/>
    <mergeCell ref="L140:M140"/>
    <mergeCell ref="N140:Q140"/>
    <mergeCell ref="N141:Q141"/>
    <mergeCell ref="N142:Q142"/>
    <mergeCell ref="F143:I143"/>
    <mergeCell ref="L143:M143"/>
    <mergeCell ref="N143:Q143"/>
  </mergeCells>
  <hyperlinks>
    <hyperlink ref="F1:G1" location="C2" display="1) Krycí list rozpočtu" xr:uid="{F3A2801F-2712-4D69-94DE-1C1C01A3A4E5}"/>
    <hyperlink ref="H1:K1" location="C86" display="2) Rekapitulácia rozpočtu" xr:uid="{99620DEC-E356-4F6C-BA1A-484EFEA5A19E}"/>
    <hyperlink ref="L1" location="C117" display="3) Rozpočet" xr:uid="{0ABDF1EC-B8C4-4D46-91D7-77C171159725}"/>
    <hyperlink ref="S1:T1" location="'Rekapitulácia stavby'!C2" display="Rekapitulácia stavby" xr:uid="{49AF4223-2F6C-40E6-8B50-494DAC90A57B}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9</vt:i4>
      </vt:variant>
      <vt:variant>
        <vt:lpstr>Pomenované rozsahy</vt:lpstr>
      </vt:variant>
      <vt:variant>
        <vt:i4>16</vt:i4>
      </vt:variant>
    </vt:vector>
  </HeadingPairs>
  <TitlesOfParts>
    <vt:vector size="25" baseType="lpstr">
      <vt:lpstr>Rekapitulácia stavby</vt:lpstr>
      <vt:lpstr>Rekapitulácia objektov</vt:lpstr>
      <vt:lpstr>01 - Prechod</vt:lpstr>
      <vt:lpstr>02 - Prechod</vt:lpstr>
      <vt:lpstr>03 - Prechod </vt:lpstr>
      <vt:lpstr>04 - Prechod </vt:lpstr>
      <vt:lpstr>05 - Prechod </vt:lpstr>
      <vt:lpstr>06 - Prechod </vt:lpstr>
      <vt:lpstr>07 - Prechod </vt:lpstr>
      <vt:lpstr>'01 - Prechod'!Názvy_tlače</vt:lpstr>
      <vt:lpstr>'02 - Prechod'!Názvy_tlače</vt:lpstr>
      <vt:lpstr>'03 - Prechod '!Názvy_tlače</vt:lpstr>
      <vt:lpstr>'04 - Prechod '!Názvy_tlače</vt:lpstr>
      <vt:lpstr>'05 - Prechod '!Názvy_tlače</vt:lpstr>
      <vt:lpstr>'06 - Prechod '!Názvy_tlače</vt:lpstr>
      <vt:lpstr>'07 - Prechod '!Názvy_tlače</vt:lpstr>
      <vt:lpstr>'Rekapitulácia stavby'!Názvy_tlače</vt:lpstr>
      <vt:lpstr>'01 - Prechod'!Oblasť_tlače</vt:lpstr>
      <vt:lpstr>'02 - Prechod'!Oblasť_tlače</vt:lpstr>
      <vt:lpstr>'03 - Prechod '!Oblasť_tlače</vt:lpstr>
      <vt:lpstr>'04 - Prechod '!Oblasť_tlače</vt:lpstr>
      <vt:lpstr>'05 - Prechod '!Oblasť_tlače</vt:lpstr>
      <vt:lpstr>'06 - Prechod '!Oblasť_tlače</vt:lpstr>
      <vt:lpstr>'07 - Prechod 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Ing. Dušan Vongrej</cp:lastModifiedBy>
  <cp:lastPrinted>2020-09-25T08:20:52Z</cp:lastPrinted>
  <dcterms:created xsi:type="dcterms:W3CDTF">2017-11-22T11:24:39Z</dcterms:created>
  <dcterms:modified xsi:type="dcterms:W3CDTF">2020-09-25T08:26:20Z</dcterms:modified>
</cp:coreProperties>
</file>