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" yWindow="465" windowWidth="29040" windowHeight="16440" firstSheet="1" activeTab="1"/>
  </bookViews>
  <sheets>
    <sheet name="Rekapitulácia stavby" sheetId="1" state="veryHidden" r:id="rId1"/>
    <sheet name="16 - Plocha pred vstupom " sheetId="2" r:id="rId2"/>
  </sheets>
  <definedNames>
    <definedName name="_xlnm._FilterDatabase" localSheetId="1" hidden="1">'16 - Plocha pred vstupom '!$C$122:$K$192</definedName>
    <definedName name="_xlnm.Print_Titles" localSheetId="1">'16 - Plocha pred vstupom '!$122:$122</definedName>
    <definedName name="_xlnm.Print_Titles" localSheetId="0">'Rekapitulácia stavby'!$92:$92</definedName>
    <definedName name="_xlnm.Print_Area" localSheetId="1">'16 - Plocha pred vstupom '!$C$4:$J$70,'16 - Plocha pred vstupom '!$C$76:$J$104,'16 - Plocha pred vstupom '!$C$110:$J$192</definedName>
    <definedName name="_xlnm.Print_Area" localSheetId="0">'Rekapitulácia stavby'!$D$4:$AO$76,'Rekapitulácia stavby'!$C$82:$AQ$96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6" i="2" l="1"/>
  <c r="R126" i="2"/>
  <c r="T126" i="2"/>
  <c r="BE126" i="2"/>
  <c r="BF126" i="2"/>
  <c r="BG126" i="2"/>
  <c r="BH126" i="2"/>
  <c r="BI126" i="2"/>
  <c r="BK126" i="2"/>
  <c r="P127" i="2"/>
  <c r="R127" i="2"/>
  <c r="T127" i="2"/>
  <c r="BE127" i="2"/>
  <c r="BF127" i="2"/>
  <c r="BG127" i="2"/>
  <c r="BH127" i="2"/>
  <c r="BI127" i="2"/>
  <c r="BK127" i="2"/>
  <c r="P128" i="2"/>
  <c r="R128" i="2"/>
  <c r="T128" i="2"/>
  <c r="BE128" i="2"/>
  <c r="BF128" i="2"/>
  <c r="BG128" i="2"/>
  <c r="BH128" i="2"/>
  <c r="BI128" i="2"/>
  <c r="BK128" i="2"/>
  <c r="P129" i="2"/>
  <c r="R129" i="2"/>
  <c r="T129" i="2"/>
  <c r="BE129" i="2"/>
  <c r="BF129" i="2"/>
  <c r="BG129" i="2"/>
  <c r="BH129" i="2"/>
  <c r="BI129" i="2"/>
  <c r="BK129" i="2"/>
  <c r="P130" i="2"/>
  <c r="R130" i="2"/>
  <c r="T130" i="2"/>
  <c r="BE130" i="2"/>
  <c r="BF130" i="2"/>
  <c r="BG130" i="2"/>
  <c r="BH130" i="2"/>
  <c r="BI130" i="2"/>
  <c r="BK130" i="2"/>
  <c r="P131" i="2"/>
  <c r="R131" i="2"/>
  <c r="T131" i="2"/>
  <c r="BE131" i="2"/>
  <c r="BF131" i="2"/>
  <c r="BG131" i="2"/>
  <c r="BH131" i="2"/>
  <c r="BI131" i="2"/>
  <c r="BK131" i="2"/>
  <c r="P132" i="2"/>
  <c r="R132" i="2"/>
  <c r="T132" i="2"/>
  <c r="BE132" i="2"/>
  <c r="BF132" i="2"/>
  <c r="BG132" i="2"/>
  <c r="BH132" i="2"/>
  <c r="BI132" i="2"/>
  <c r="BK132" i="2"/>
  <c r="P133" i="2"/>
  <c r="R133" i="2"/>
  <c r="T133" i="2"/>
  <c r="BE133" i="2"/>
  <c r="BF133" i="2"/>
  <c r="BG133" i="2"/>
  <c r="BH133" i="2"/>
  <c r="BI133" i="2"/>
  <c r="BK133" i="2"/>
  <c r="P134" i="2"/>
  <c r="R134" i="2"/>
  <c r="T134" i="2"/>
  <c r="BE134" i="2"/>
  <c r="BF134" i="2"/>
  <c r="BG134" i="2"/>
  <c r="BH134" i="2"/>
  <c r="BI134" i="2"/>
  <c r="BK134" i="2"/>
  <c r="P135" i="2"/>
  <c r="R135" i="2"/>
  <c r="T135" i="2"/>
  <c r="BE135" i="2"/>
  <c r="BF135" i="2"/>
  <c r="BG135" i="2"/>
  <c r="BH135" i="2"/>
  <c r="BI135" i="2"/>
  <c r="BK135" i="2"/>
  <c r="P136" i="2"/>
  <c r="R136" i="2"/>
  <c r="T136" i="2"/>
  <c r="BE136" i="2"/>
  <c r="BF136" i="2"/>
  <c r="BG136" i="2"/>
  <c r="BH136" i="2"/>
  <c r="BI136" i="2"/>
  <c r="BK136" i="2"/>
  <c r="J39" i="2" l="1"/>
  <c r="J38" i="2"/>
  <c r="AY95" i="1" s="1"/>
  <c r="J37" i="2"/>
  <c r="AX95" i="1" s="1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2" i="2"/>
  <c r="BH182" i="2"/>
  <c r="BG182" i="2"/>
  <c r="BE182" i="2"/>
  <c r="T182" i="2"/>
  <c r="T181" i="2" s="1"/>
  <c r="R182" i="2"/>
  <c r="R181" i="2" s="1"/>
  <c r="P182" i="2"/>
  <c r="P181" i="2" s="1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T137" i="2" s="1"/>
  <c r="R138" i="2"/>
  <c r="R137" i="2" s="1"/>
  <c r="P138" i="2"/>
  <c r="P137" i="2" s="1"/>
  <c r="F119" i="2"/>
  <c r="F117" i="2"/>
  <c r="E115" i="2"/>
  <c r="J31" i="2"/>
  <c r="F85" i="2"/>
  <c r="F83" i="2"/>
  <c r="E81" i="2"/>
  <c r="J24" i="2"/>
  <c r="E24" i="2"/>
  <c r="J120" i="2" s="1"/>
  <c r="J23" i="2"/>
  <c r="J21" i="2"/>
  <c r="E21" i="2"/>
  <c r="J119" i="2" s="1"/>
  <c r="J20" i="2"/>
  <c r="J18" i="2"/>
  <c r="E18" i="2"/>
  <c r="F120" i="2" s="1"/>
  <c r="J17" i="2"/>
  <c r="J117" i="2"/>
  <c r="E7" i="2"/>
  <c r="E113" i="2" s="1"/>
  <c r="L90" i="1"/>
  <c r="AM90" i="1"/>
  <c r="AM89" i="1"/>
  <c r="L89" i="1"/>
  <c r="AM87" i="1"/>
  <c r="L87" i="1"/>
  <c r="L85" i="1"/>
  <c r="L84" i="1"/>
  <c r="BK192" i="2"/>
  <c r="BK191" i="2"/>
  <c r="BK190" i="2"/>
  <c r="BK189" i="2"/>
  <c r="BK188" i="2"/>
  <c r="BK187" i="2"/>
  <c r="BK186" i="2"/>
  <c r="BK185" i="2"/>
  <c r="BK182" i="2"/>
  <c r="BK180" i="2"/>
  <c r="BK179" i="2"/>
  <c r="BK178" i="2"/>
  <c r="BK177" i="2"/>
  <c r="BK176" i="2"/>
  <c r="BK175" i="2"/>
  <c r="BK174" i="2"/>
  <c r="BK173" i="2"/>
  <c r="BK172" i="2"/>
  <c r="BK171" i="2"/>
  <c r="BK170" i="2"/>
  <c r="BK169" i="2"/>
  <c r="BK168" i="2"/>
  <c r="BK167" i="2"/>
  <c r="BK166" i="2"/>
  <c r="BK165" i="2"/>
  <c r="BK164" i="2"/>
  <c r="BK162" i="2"/>
  <c r="BK161" i="2"/>
  <c r="BK160" i="2"/>
  <c r="BK157" i="2"/>
  <c r="BK152" i="2"/>
  <c r="BK150" i="2"/>
  <c r="BK146" i="2"/>
  <c r="BK145" i="2"/>
  <c r="BK163" i="2"/>
  <c r="BK159" i="2"/>
  <c r="BK158" i="2"/>
  <c r="BK156" i="2"/>
  <c r="BK155" i="2"/>
  <c r="BK154" i="2"/>
  <c r="BK153" i="2"/>
  <c r="BK149" i="2"/>
  <c r="BK147" i="2"/>
  <c r="BK144" i="2"/>
  <c r="BK143" i="2"/>
  <c r="BK142" i="2"/>
  <c r="BK141" i="2"/>
  <c r="BK140" i="2"/>
  <c r="BK138" i="2"/>
  <c r="AS94" i="1"/>
  <c r="BK125" i="2" l="1"/>
  <c r="J92" i="2" s="1"/>
  <c r="P125" i="2"/>
  <c r="R125" i="2"/>
  <c r="T125" i="2"/>
  <c r="BK139" i="2"/>
  <c r="J94" i="2" s="1"/>
  <c r="P139" i="2"/>
  <c r="R139" i="2"/>
  <c r="T139" i="2"/>
  <c r="BK148" i="2"/>
  <c r="J95" i="2" s="1"/>
  <c r="P148" i="2"/>
  <c r="R148" i="2"/>
  <c r="T148" i="2"/>
  <c r="BK151" i="2"/>
  <c r="J96" i="2" s="1"/>
  <c r="P151" i="2"/>
  <c r="R151" i="2"/>
  <c r="T151" i="2"/>
  <c r="BK184" i="2"/>
  <c r="J99" i="2" s="1"/>
  <c r="P184" i="2"/>
  <c r="P183" i="2" s="1"/>
  <c r="R184" i="2"/>
  <c r="R183" i="2" s="1"/>
  <c r="T184" i="2"/>
  <c r="T183" i="2" s="1"/>
  <c r="E79" i="2"/>
  <c r="J83" i="2"/>
  <c r="J85" i="2"/>
  <c r="F86" i="2"/>
  <c r="J86" i="2"/>
  <c r="BF138" i="2"/>
  <c r="BF140" i="2"/>
  <c r="BF141" i="2"/>
  <c r="BF142" i="2"/>
  <c r="BF143" i="2"/>
  <c r="BF144" i="2"/>
  <c r="BF145" i="2"/>
  <c r="BF147" i="2"/>
  <c r="BF149" i="2"/>
  <c r="BF153" i="2"/>
  <c r="BF154" i="2"/>
  <c r="BF159" i="2"/>
  <c r="BF160" i="2"/>
  <c r="BF161" i="2"/>
  <c r="BF162" i="2"/>
  <c r="BF163" i="2"/>
  <c r="BF164" i="2"/>
  <c r="BF146" i="2"/>
  <c r="BF150" i="2"/>
  <c r="BF152" i="2"/>
  <c r="BF155" i="2"/>
  <c r="BF156" i="2"/>
  <c r="BF157" i="2"/>
  <c r="BF158" i="2"/>
  <c r="BF165" i="2"/>
  <c r="BF166" i="2"/>
  <c r="BF167" i="2"/>
  <c r="BF168" i="2"/>
  <c r="BF169" i="2"/>
  <c r="BF170" i="2"/>
  <c r="BF171" i="2"/>
  <c r="BF172" i="2"/>
  <c r="BF173" i="2"/>
  <c r="BF174" i="2"/>
  <c r="BF175" i="2"/>
  <c r="BF176" i="2"/>
  <c r="BF177" i="2"/>
  <c r="BF178" i="2"/>
  <c r="BF179" i="2"/>
  <c r="BF180" i="2"/>
  <c r="BF182" i="2"/>
  <c r="BF185" i="2"/>
  <c r="BF186" i="2"/>
  <c r="BF187" i="2"/>
  <c r="BF188" i="2"/>
  <c r="BF189" i="2"/>
  <c r="BF190" i="2"/>
  <c r="BF191" i="2"/>
  <c r="BF192" i="2"/>
  <c r="BK137" i="2"/>
  <c r="J93" i="2" s="1"/>
  <c r="BK181" i="2"/>
  <c r="J97" i="2" s="1"/>
  <c r="F35" i="2"/>
  <c r="AZ95" i="1" s="1"/>
  <c r="AZ94" i="1" s="1"/>
  <c r="W29" i="1" s="1"/>
  <c r="J35" i="2"/>
  <c r="AV95" i="1" s="1"/>
  <c r="F37" i="2"/>
  <c r="BB95" i="1" s="1"/>
  <c r="BB94" i="1" s="1"/>
  <c r="W31" i="1" s="1"/>
  <c r="F38" i="2"/>
  <c r="BC95" i="1" s="1"/>
  <c r="BC94" i="1" s="1"/>
  <c r="W32" i="1" s="1"/>
  <c r="F39" i="2"/>
  <c r="BD95" i="1" s="1"/>
  <c r="BD94" i="1" s="1"/>
  <c r="W33" i="1" s="1"/>
  <c r="T124" i="2" l="1"/>
  <c r="T123" i="2" s="1"/>
  <c r="R124" i="2"/>
  <c r="R123" i="2" s="1"/>
  <c r="P124" i="2"/>
  <c r="P123" i="2" s="1"/>
  <c r="AU95" i="1" s="1"/>
  <c r="AU94" i="1" s="1"/>
  <c r="BK124" i="2"/>
  <c r="J91" i="2" s="1"/>
  <c r="BK183" i="2"/>
  <c r="J98" i="2" s="1"/>
  <c r="AV94" i="1"/>
  <c r="AK29" i="1" s="1"/>
  <c r="AY94" i="1"/>
  <c r="J36" i="2"/>
  <c r="AW95" i="1" s="1"/>
  <c r="AT95" i="1" s="1"/>
  <c r="AX94" i="1"/>
  <c r="F36" i="2"/>
  <c r="BA95" i="1" s="1"/>
  <c r="BA94" i="1" s="1"/>
  <c r="W30" i="1" s="1"/>
  <c r="BK123" i="2" l="1"/>
  <c r="J90" i="2" s="1"/>
  <c r="J104" i="2" s="1"/>
  <c r="AW94" i="1"/>
  <c r="AK30" i="1" s="1"/>
  <c r="J30" i="2" l="1"/>
  <c r="J32" i="2" s="1"/>
  <c r="AG95" i="1" s="1"/>
  <c r="AG94" i="1" s="1"/>
  <c r="AK26" i="1" s="1"/>
  <c r="AK35" i="1" s="1"/>
  <c r="AT94" i="1"/>
  <c r="AN94" i="1" l="1"/>
  <c r="AN95" i="1"/>
  <c r="J41" i="2"/>
</calcChain>
</file>

<file path=xl/sharedStrings.xml><?xml version="1.0" encoding="utf-8"?>
<sst xmlns="http://schemas.openxmlformats.org/spreadsheetml/2006/main" count="1072" uniqueCount="329">
  <si>
    <t>Export Komplet</t>
  </si>
  <si>
    <t/>
  </si>
  <si>
    <t>2.0</t>
  </si>
  <si>
    <t>False</t>
  </si>
  <si>
    <t>{19406ecb-8726-4170-8fe5-a54b0917da4d}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</si>
  <si>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</si>
  <si>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</si>
  <si>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</si>
  <si>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</si>
  <si>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</si>
  <si>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</si>
  <si>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14176-1</t>
  </si>
  <si>
    <t>Stavba:</t>
  </si>
  <si>
    <t>Obnova mestskej plávarne v Trebišove</t>
  </si>
  <si>
    <t>JKSO:</t>
  </si>
  <si>
    <t>KS:</t>
  </si>
  <si>
    <t>Miesto:</t>
  </si>
  <si>
    <t xml:space="preserve">Trebišov </t>
  </si>
  <si>
    <t>Dátum:</t>
  </si>
  <si>
    <t>24. 4. 2020</t>
  </si>
  <si>
    <t>Objednávateľ:</t>
  </si>
  <si>
    <t>IČO:</t>
  </si>
  <si>
    <t xml:space="preserve">Mesto Trebišov </t>
  </si>
  <si>
    <t>IČ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</si>
  <si>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</si>
  <si>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</si>
  <si>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</si>
  <si>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</si>
  <si>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</si>
  <si>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</si>
  <si>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</si>
  <si>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</si>
  <si>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</si>
  <si>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</si>
  <si>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</si>
  <si>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</si>
  <si>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</si>
  <si>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</si>
  <si>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</si>
  <si>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</si>
  <si>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</si>
  <si>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</si>
  <si>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</si>
  <si>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</si>
  <si>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</si>
  <si>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</si>
  <si>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</si>
  <si>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</si>
  <si>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</si>
  <si>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</si>
  <si>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</si>
  <si>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</si>
  <si>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</si>
  <si>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</si>
  <si>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</si>
  <si>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</si>
  <si>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</si>
  <si>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</si>
  <si>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</si>
  <si>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</si>
  <si>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</si>
  <si>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</si>
  <si>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</si>
  <si>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</si>
  <si>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</si>
  <si>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</si>
  <si>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</si>
  <si>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</si>
  <si>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</si>
  <si>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</si>
  <si>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</si>
  <si>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</si>
  <si>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</si>
  <si>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</si>
  <si>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</si>
  <si>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</si>
  <si>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16</t>
  </si>
  <si>
    <t xml:space="preserve">Plocha pred vstupom </t>
  </si>
  <si>
    <t>STA</t>
  </si>
  <si>
    <t>1</t>
  </si>
  <si>
    <t>{c52b046a-f55b-41af-b151-3cde7f96c733}</t>
  </si>
  <si>
    <t>KRYCÍ LIST ROZPOČTU</t>
  </si>
  <si>
    <t>Objekt:</t>
  </si>
  <si>
    <t xml:space="preserve">16 - Plocha pred vstupom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</si>
  <si>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</si>
  <si>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</si>
  <si>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</si>
  <si>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</si>
  <si>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</si>
  <si>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</si>
  <si>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</si>
  <si>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</si>
  <si>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</si>
  <si>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</si>
  <si>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</si>
  <si>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</si>
  <si>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</si>
  <si>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</si>
  <si>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</si>
  <si>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</si>
  <si>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</si>
  <si>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</si>
  <si>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</si>
  <si>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</si>
  <si>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</si>
  <si>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</si>
  <si>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</si>
  <si>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</si>
  <si>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</si>
  <si>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</si>
  <si>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</si>
  <si>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</si>
  <si>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</si>
  <si>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</si>
  <si>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</si>
  <si>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</si>
  <si>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</si>
  <si>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</si>
  <si>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</si>
  <si>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m2</t>
  </si>
  <si>
    <t>4</t>
  </si>
  <si>
    <t>2</t>
  </si>
  <si>
    <t>-338036971</t>
  </si>
  <si>
    <t>-372491447</t>
  </si>
  <si>
    <t>m</t>
  </si>
  <si>
    <t>1540002600</t>
  </si>
  <si>
    <t>m3</t>
  </si>
  <si>
    <t>-1464143063</t>
  </si>
  <si>
    <t>5</t>
  </si>
  <si>
    <t>-2051454238</t>
  </si>
  <si>
    <t>-1034294363</t>
  </si>
  <si>
    <t>2059237465</t>
  </si>
  <si>
    <t>8</t>
  </si>
  <si>
    <t>1467550308</t>
  </si>
  <si>
    <t>9</t>
  </si>
  <si>
    <t>ks</t>
  </si>
  <si>
    <t>310290177</t>
  </si>
  <si>
    <t>-998899741</t>
  </si>
  <si>
    <t>M</t>
  </si>
  <si>
    <t>128235542</t>
  </si>
  <si>
    <t>Zakladanie</t>
  </si>
  <si>
    <t>12</t>
  </si>
  <si>
    <t>215901101.S</t>
  </si>
  <si>
    <t>Zhutnenie podložia z rastlej horniny 1 až 4 pod násypy, z hornina súdržných do 92 % PS a nesúdržných</t>
  </si>
  <si>
    <t>-1984116074</t>
  </si>
  <si>
    <t>Komunikácie</t>
  </si>
  <si>
    <t>13</t>
  </si>
  <si>
    <t>564760211.S</t>
  </si>
  <si>
    <t>Podklad alebo kryt z kameniva hrubého drveného veľ. 16-32 mm s rozprestretím a zhutnením hr. 100-300 mm</t>
  </si>
  <si>
    <t>-241289749</t>
  </si>
  <si>
    <t>14</t>
  </si>
  <si>
    <t>564761111.S</t>
  </si>
  <si>
    <t>Podklad alebo kryt z kameniva hrubého drveného veľ. 32-63 mm s rozprestretím a zhutnením hr. 200 mm</t>
  </si>
  <si>
    <t>-716341765</t>
  </si>
  <si>
    <t>15</t>
  </si>
  <si>
    <t>564762111.S</t>
  </si>
  <si>
    <t>Podklad alebo kryt z kameniva hrubého drveného veľ. 32-63 mm (vibr.štrk) po zhut.hr. 200 mm</t>
  </si>
  <si>
    <t>160584189</t>
  </si>
  <si>
    <t>564801112.S</t>
  </si>
  <si>
    <t>Podklad zo štrkodrviny s rozprestretím a zhutnením, po zhutnení hr. 40 mm</t>
  </si>
  <si>
    <t>-355908649</t>
  </si>
  <si>
    <t>17</t>
  </si>
  <si>
    <t>596911144.S</t>
  </si>
  <si>
    <t>Kladenie betónovej zámkovej dlažby komunikácií pre peších hr. 60 mm pre peších nad 300 m2 so zriadením lôžka z kameniva hr. 30 mm</t>
  </si>
  <si>
    <t>-184050048</t>
  </si>
  <si>
    <t>18</t>
  </si>
  <si>
    <t>592460009600</t>
  </si>
  <si>
    <t>952575846</t>
  </si>
  <si>
    <t>19</t>
  </si>
  <si>
    <t>592460006900</t>
  </si>
  <si>
    <t>-1097602685</t>
  </si>
  <si>
    <t>592460006800</t>
  </si>
  <si>
    <t>1093960308</t>
  </si>
  <si>
    <t>Rúrové vedenie</t>
  </si>
  <si>
    <t>21</t>
  </si>
  <si>
    <t>899232111.S</t>
  </si>
  <si>
    <t>Vyburanie  uličného vstupu alebo vpuste</t>
  </si>
  <si>
    <t>1154496254</t>
  </si>
  <si>
    <t>22</t>
  </si>
  <si>
    <t>899331111.S</t>
  </si>
  <si>
    <t>Výšková úprava uličného vstupu alebo vpuste do 200 mm zvýšením poklopu</t>
  </si>
  <si>
    <t>-1330134342</t>
  </si>
  <si>
    <t>Ostatné konštrukcie a práce-búranie</t>
  </si>
  <si>
    <t>23</t>
  </si>
  <si>
    <t>916361113.S</t>
  </si>
  <si>
    <t>Osadenie cestného obrubníka betónového ležatého do lôžka z betónu prostého tr. C 20/25 s bočnou oporou</t>
  </si>
  <si>
    <t>1840015236</t>
  </si>
  <si>
    <t>24</t>
  </si>
  <si>
    <t>592170002400</t>
  </si>
  <si>
    <t>-618676694</t>
  </si>
  <si>
    <t>25</t>
  </si>
  <si>
    <t>916362113.S</t>
  </si>
  <si>
    <t>Osadenie cestného obrubníka betónového stojatého do lôžka z betónu prostého tr. C 20/25 s bočnou oporou</t>
  </si>
  <si>
    <t>836105421</t>
  </si>
  <si>
    <t>26</t>
  </si>
  <si>
    <t>592170002200</t>
  </si>
  <si>
    <t>1306067664</t>
  </si>
  <si>
    <t>27</t>
  </si>
  <si>
    <t>917733111.S</t>
  </si>
  <si>
    <t>Osadenie betón. obrubníka bezbariérového do lôžka z betónu prosteho tr. C 30/37,š.do 400 mm</t>
  </si>
  <si>
    <t>-1838837648</t>
  </si>
  <si>
    <t>28</t>
  </si>
  <si>
    <t>592170002400.S</t>
  </si>
  <si>
    <t>Obrubník cestný nábehový, lxšxv 1000x200x150(100) mm</t>
  </si>
  <si>
    <t>-777026175</t>
  </si>
  <si>
    <t>29</t>
  </si>
  <si>
    <t>917862111.S</t>
  </si>
  <si>
    <t>Osadenie chodník. obrubníka betónového stojatého do lôžka z betónu prosteho tr. C 12/15 s bočnou oporou</t>
  </si>
  <si>
    <t>-1308391904</t>
  </si>
  <si>
    <t>30</t>
  </si>
  <si>
    <t>592170001800.S</t>
  </si>
  <si>
    <t>Obrubník parkový, lxšxv 1000x50x200 mm, prírodný</t>
  </si>
  <si>
    <t>1639047323</t>
  </si>
  <si>
    <t>31</t>
  </si>
  <si>
    <t>918101113.S</t>
  </si>
  <si>
    <t>Lôžko pod obrubníky, krajníky alebo obruby z dlažobných kociek z betónu prostého tr. C 20/25</t>
  </si>
  <si>
    <t>1131640214</t>
  </si>
  <si>
    <t>32</t>
  </si>
  <si>
    <t>-47933334</t>
  </si>
  <si>
    <t>-1671486151</t>
  </si>
  <si>
    <t>34</t>
  </si>
  <si>
    <t>935114214.S</t>
  </si>
  <si>
    <t>Osadenie odvodňovacieho betónového žľabu plytkého s ochrannou hranou svetlej šírky 100 mm a s roštom triedy D 400</t>
  </si>
  <si>
    <t>2144949162</t>
  </si>
  <si>
    <t>35</t>
  </si>
  <si>
    <t>592270010300</t>
  </si>
  <si>
    <t>Odvodňovací žľab plytký BGF-Z SV V NW 100, dĺžky 1 m, výšky 100 mm, bez spádu, betonový s oceľovou pozinkovanou hranou, HYDRO BG</t>
  </si>
  <si>
    <t>69638632</t>
  </si>
  <si>
    <t>36</t>
  </si>
  <si>
    <t>592270011100</t>
  </si>
  <si>
    <t>Liatinový rošt BG-SV NW 100, lxšxhr 500x147x25 mm, rozmer štrbiny SW 18x120 mm, trieda D 400, s rýchlouzáverom, pre žľaby s ochrannou hranou, HYDRO BG</t>
  </si>
  <si>
    <t>-1439971199</t>
  </si>
  <si>
    <t>37</t>
  </si>
  <si>
    <t>592270012900.S</t>
  </si>
  <si>
    <t>Čelná koncová stena, výška 100 mm, pre žľaby betónové plytké s ochrannou hranou svetlej šírky 100 mm</t>
  </si>
  <si>
    <t>-988309228</t>
  </si>
  <si>
    <t>38</t>
  </si>
  <si>
    <t>592270005300.S</t>
  </si>
  <si>
    <t>Vpust betónový s ochrannou hranou, lxšxv 500x201x510 mm, pre žľaby betónové svetlej šírky 100 mm, presuvka DN 150</t>
  </si>
  <si>
    <t>-1024590532</t>
  </si>
  <si>
    <t>39</t>
  </si>
  <si>
    <t>936104212.S</t>
  </si>
  <si>
    <t>Osadenie odpadkového koša kotevnými skrutkami na pevný podklad</t>
  </si>
  <si>
    <t>276437630</t>
  </si>
  <si>
    <t>40</t>
  </si>
  <si>
    <t>553560003700</t>
  </si>
  <si>
    <t>-1557434358</t>
  </si>
  <si>
    <t>41</t>
  </si>
  <si>
    <t>936124122.S</t>
  </si>
  <si>
    <t>Osadenie parkovej lavičky kotevnými skrutkami bez zabetónovania nôh na pevný podklad</t>
  </si>
  <si>
    <t>750770867</t>
  </si>
  <si>
    <t>42</t>
  </si>
  <si>
    <t>553560002400.S</t>
  </si>
  <si>
    <t>1220926458</t>
  </si>
  <si>
    <t>43</t>
  </si>
  <si>
    <t>936174312.S</t>
  </si>
  <si>
    <t>Osadenie stojana na bicykle kotevnými skrutkami bez zabetónovania nôh na pevný podklad</t>
  </si>
  <si>
    <t>-832281783</t>
  </si>
  <si>
    <t>44</t>
  </si>
  <si>
    <t>553560009100</t>
  </si>
  <si>
    <t>-1441908213</t>
  </si>
  <si>
    <t>45</t>
  </si>
  <si>
    <t>936942003.S</t>
  </si>
  <si>
    <t>Montáž ochrannej mreže ku stromom v komunikácií kotvenej závitovými tyčami bez zabetónovania na pevný podklad</t>
  </si>
  <si>
    <t>965145432</t>
  </si>
  <si>
    <t>46</t>
  </si>
  <si>
    <t>553560010500</t>
  </si>
  <si>
    <t>-383165479</t>
  </si>
  <si>
    <t>47</t>
  </si>
  <si>
    <t>963015171</t>
  </si>
  <si>
    <t>Demontáž prefabrikovanej , šachty,žumpy do 4 t,  -0,19000t</t>
  </si>
  <si>
    <t>440139919</t>
  </si>
  <si>
    <t>t</t>
  </si>
  <si>
    <t>-345923882</t>
  </si>
  <si>
    <t>-1408781821</t>
  </si>
  <si>
    <t>912628688</t>
  </si>
  <si>
    <t>-1534538778</t>
  </si>
  <si>
    <t>99</t>
  </si>
  <si>
    <t>Presun hmôt HSV</t>
  </si>
  <si>
    <t>52</t>
  </si>
  <si>
    <t>998223011.S</t>
  </si>
  <si>
    <t>Presun hmôt pre pozemné komunikácie s krytom dláždeným (822 2.3, 822 5.3) akejkoľvek dĺžky objektu</t>
  </si>
  <si>
    <t>562018521</t>
  </si>
  <si>
    <t>PSV</t>
  </si>
  <si>
    <t>Práce a dodávky PSV</t>
  </si>
  <si>
    <t>767</t>
  </si>
  <si>
    <t>Konštrukcie doplnkové kovové</t>
  </si>
  <si>
    <t>53</t>
  </si>
  <si>
    <t>767590205</t>
  </si>
  <si>
    <t>Montáž čistiacej rohože gumovo - polypropylénovej na podlahu</t>
  </si>
  <si>
    <t>-426526673</t>
  </si>
  <si>
    <t>54</t>
  </si>
  <si>
    <t>697510004700</t>
  </si>
  <si>
    <t>-992759209</t>
  </si>
  <si>
    <t>55</t>
  </si>
  <si>
    <t>697540000100</t>
  </si>
  <si>
    <t>1693185408</t>
  </si>
  <si>
    <t>56</t>
  </si>
  <si>
    <t>767590220</t>
  </si>
  <si>
    <t>Montáž hliníkového nábehového rámu  k čistiacim rohožiam</t>
  </si>
  <si>
    <t>-1593430803</t>
  </si>
  <si>
    <t>57</t>
  </si>
  <si>
    <t>697590000300</t>
  </si>
  <si>
    <t>65866413</t>
  </si>
  <si>
    <t>58</t>
  </si>
  <si>
    <t>767590225</t>
  </si>
  <si>
    <t>Montáž hliníkového rámu L k čistiacim rohožiam</t>
  </si>
  <si>
    <t>-1636156537</t>
  </si>
  <si>
    <t>59</t>
  </si>
  <si>
    <t>697590000200</t>
  </si>
  <si>
    <t>-1040593950</t>
  </si>
  <si>
    <t>60</t>
  </si>
  <si>
    <t>998767201</t>
  </si>
  <si>
    <t>Presun hmôt pre kovové stavebné doplnkové konštrukcie v objektoch výšky do 6 m</t>
  </si>
  <si>
    <t>%</t>
  </si>
  <si>
    <t>1309078144</t>
  </si>
  <si>
    <t>Dlažba betónová Semmelrock CITYTOP kombi, sivá alebo ekvivalent</t>
  </si>
  <si>
    <t>Dlažba betónová Low value PREMAC Dlažba betónová pre nevidiacich drážková, rozmer 200x200x60 mm, červená alebo ekvivalent</t>
  </si>
  <si>
    <t>Dlažba betónová Low value PREMAC Dlažba betónová pre nevidiacich, nopková, rozmer 200x200x60 mm, červená alebo ekvivalent</t>
  </si>
  <si>
    <t>Obrubník PREMAC cestný nábehový, lxšxv 1000x200x150(100) mm alebo ekvivalent</t>
  </si>
  <si>
    <t>Obrubník PREMAC cestný, lxšxv 1000x150x260 mm, skosenie 120/40 mm alebo ekvivalent</t>
  </si>
  <si>
    <t>Kôš odpadkový MMCITE PRAX, štvorcový pôdorys, oceľová kostra opláštená drevenými lamelami z tropického dreva, výšky 920 mm alebo ekvivalent</t>
  </si>
  <si>
    <t>Lavička parková MMCITÉ VERA LV751  s operadlom, oceľová konštrukcia, sedadlo a operadlo z lamiel z tropického dreva, dĺžky 1805 mm alebo ekvivalent</t>
  </si>
  <si>
    <t>Stojan na bicykel MMCITÉ VELO VL245, oceľový stojan pre 6 byciklov v tvare písmena L zinkovaná rúrka, na ukotvenie alebo ekvivalent</t>
  </si>
  <si>
    <t>Mreža ochranná ku stromom ARBOTTURA ART 360, kruhový pôdorys roštu, priemer 1600 mm, oceľová mreža s ochranou kmeňa stromu alebo ekvivalent</t>
  </si>
  <si>
    <t>Gumové olemovanie k rohoži RINGO, šírka: 45 mm, MBM mat alebo ekvivalent</t>
  </si>
  <si>
    <t>Rohož ARCOS 100 % polypropylénová, podklad 4 mm PVC, výška rohože 17 mm, MBM mat alebo ekvivalent</t>
  </si>
  <si>
    <t>Nábehový hliníkový rám, k rohoži RIVAL, RINGO, MARTALL, ARCOS, šírka: 65 mm alebo ekvivalent</t>
  </si>
  <si>
    <t>Zápustný hliníkový rám L 40x30x15 mm, k rohoži RIVAL, RINGO, MARTALL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</si>
</sst>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7" fillId="0" borderId="22" xfId="0" applyNumberFormat="1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167" fontId="17" fillId="0" borderId="22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ColWidth="12" defaultRowHeight="11.25"/>
  <cols>
    <col min="1" max="1" width="8.16406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1640625" style="1" customWidth="1"/>
    <col min="35" max="35" width="31.6640625" style="1" customWidth="1"/>
    <col min="36" max="37" width="2.5" style="1" customWidth="1"/>
    <col min="38" max="38" width="8.1640625" style="1" customWidth="1"/>
    <col min="39" max="39" width="3.1640625" style="1" customWidth="1"/>
    <col min="40" max="40" width="13.16406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66406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1640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95" t="s">
        <v>11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96" t="s">
        <v>13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600000000000001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600000000000001" customHeight="1">
      <c r="B17" s="17"/>
      <c r="E17" s="21" t="s">
        <v>25</v>
      </c>
      <c r="AK17" s="23" t="s">
        <v>23</v>
      </c>
      <c r="AN17" s="21" t="s">
        <v>1</v>
      </c>
      <c r="AR17" s="17"/>
      <c r="BS17" s="14" t="s">
        <v>27</v>
      </c>
    </row>
    <row r="18" spans="1:71" s="1" customFormat="1" ht="6.95" customHeight="1">
      <c r="B18" s="17"/>
      <c r="AR18" s="17"/>
      <c r="BS18" s="14" t="s">
        <v>28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28</v>
      </c>
    </row>
    <row r="20" spans="1:71" s="1" customFormat="1" ht="18.600000000000001" customHeight="1">
      <c r="B20" s="17"/>
      <c r="E20" s="21" t="s">
        <v>25</v>
      </c>
      <c r="AK20" s="23" t="s">
        <v>23</v>
      </c>
      <c r="AN20" s="21" t="s">
        <v>1</v>
      </c>
      <c r="AR20" s="17"/>
      <c r="BS20" s="14" t="s">
        <v>27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197" t="s">
        <v>1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6.1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8">
        <f>ROUND(AG94,2)</f>
        <v>0</v>
      </c>
      <c r="AL26" s="199"/>
      <c r="AM26" s="199"/>
      <c r="AN26" s="199"/>
      <c r="AO26" s="199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0" t="s">
        <v>32</v>
      </c>
      <c r="M28" s="200"/>
      <c r="N28" s="200"/>
      <c r="O28" s="200"/>
      <c r="P28" s="200"/>
      <c r="Q28" s="26"/>
      <c r="R28" s="26"/>
      <c r="S28" s="26"/>
      <c r="T28" s="26"/>
      <c r="U28" s="26"/>
      <c r="V28" s="26"/>
      <c r="W28" s="200" t="s">
        <v>33</v>
      </c>
      <c r="X28" s="200"/>
      <c r="Y28" s="200"/>
      <c r="Z28" s="200"/>
      <c r="AA28" s="200"/>
      <c r="AB28" s="200"/>
      <c r="AC28" s="200"/>
      <c r="AD28" s="200"/>
      <c r="AE28" s="200"/>
      <c r="AF28" s="26"/>
      <c r="AG28" s="26"/>
      <c r="AH28" s="26"/>
      <c r="AI28" s="26"/>
      <c r="AJ28" s="26"/>
      <c r="AK28" s="200" t="s">
        <v>34</v>
      </c>
      <c r="AL28" s="200"/>
      <c r="AM28" s="200"/>
      <c r="AN28" s="200"/>
      <c r="AO28" s="200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23" t="s">
        <v>36</v>
      </c>
      <c r="L29" s="185">
        <v>0.2</v>
      </c>
      <c r="M29" s="184"/>
      <c r="N29" s="184"/>
      <c r="O29" s="184"/>
      <c r="P29" s="184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 2)</f>
        <v>0</v>
      </c>
      <c r="AL29" s="184"/>
      <c r="AM29" s="184"/>
      <c r="AN29" s="184"/>
      <c r="AO29" s="184"/>
      <c r="AR29" s="31"/>
    </row>
    <row r="30" spans="1:71" s="3" customFormat="1" ht="14.45" customHeight="1">
      <c r="B30" s="31"/>
      <c r="F30" s="23" t="s">
        <v>37</v>
      </c>
      <c r="L30" s="185">
        <v>0.2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31"/>
    </row>
    <row r="31" spans="1:71" s="3" customFormat="1" ht="14.45" hidden="1" customHeight="1">
      <c r="B31" s="31"/>
      <c r="F31" s="23" t="s">
        <v>38</v>
      </c>
      <c r="L31" s="185">
        <v>0.2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1"/>
    </row>
    <row r="32" spans="1:71" s="3" customFormat="1" ht="14.45" hidden="1" customHeight="1">
      <c r="B32" s="31"/>
      <c r="F32" s="23" t="s">
        <v>39</v>
      </c>
      <c r="L32" s="185">
        <v>0.2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1"/>
    </row>
    <row r="33" spans="1:57" s="3" customFormat="1" ht="14.45" hidden="1" customHeight="1">
      <c r="B33" s="31"/>
      <c r="F33" s="23" t="s">
        <v>40</v>
      </c>
      <c r="L33" s="185">
        <v>0</v>
      </c>
      <c r="M33" s="184"/>
      <c r="N33" s="184"/>
      <c r="O33" s="184"/>
      <c r="P33" s="184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6.1" customHeight="1">
      <c r="A35" s="26"/>
      <c r="B35" s="27"/>
      <c r="C35" s="32"/>
      <c r="D35" s="33" t="s">
        <v>41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42</v>
      </c>
      <c r="U35" s="34"/>
      <c r="V35" s="34"/>
      <c r="W35" s="34"/>
      <c r="X35" s="186" t="s">
        <v>43</v>
      </c>
      <c r="Y35" s="187"/>
      <c r="Z35" s="187"/>
      <c r="AA35" s="187"/>
      <c r="AB35" s="187"/>
      <c r="AC35" s="34"/>
      <c r="AD35" s="34"/>
      <c r="AE35" s="34"/>
      <c r="AF35" s="34"/>
      <c r="AG35" s="34"/>
      <c r="AH35" s="34"/>
      <c r="AI35" s="34"/>
      <c r="AJ35" s="34"/>
      <c r="AK35" s="188">
        <f>SUM(AK26:AK33)</f>
        <v>0</v>
      </c>
      <c r="AL35" s="187"/>
      <c r="AM35" s="187"/>
      <c r="AN35" s="187"/>
      <c r="AO35" s="18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46</v>
      </c>
      <c r="AI60" s="29"/>
      <c r="AJ60" s="29"/>
      <c r="AK60" s="29"/>
      <c r="AL60" s="29"/>
      <c r="AM60" s="39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46</v>
      </c>
      <c r="AI75" s="29"/>
      <c r="AJ75" s="29"/>
      <c r="AK75" s="29"/>
      <c r="AL75" s="29"/>
      <c r="AM75" s="39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L84" s="4" t="str">
        <f>K5</f>
        <v>14176-1</v>
      </c>
      <c r="AR84" s="45"/>
    </row>
    <row r="85" spans="1:91" s="5" customFormat="1" ht="36.950000000000003" customHeight="1">
      <c r="B85" s="46"/>
      <c r="C85" s="47" t="s">
        <v>12</v>
      </c>
      <c r="L85" s="174" t="str">
        <f>K6</f>
        <v>Obnova mestskej plávarne v Trebišove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Trebišov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76" t="str">
        <f>IF(AN8= "","",AN8)</f>
        <v>24. 4. 2020</v>
      </c>
      <c r="AN87" s="176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Mesto Trebišov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77" t="str">
        <f>IF(E17="","",E17)</f>
        <v xml:space="preserve"> </v>
      </c>
      <c r="AN89" s="178"/>
      <c r="AO89" s="178"/>
      <c r="AP89" s="178"/>
      <c r="AQ89" s="26"/>
      <c r="AR89" s="27"/>
      <c r="AS89" s="179" t="s">
        <v>51</v>
      </c>
      <c r="AT89" s="18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77" t="str">
        <f>IF(E20="","",E20)</f>
        <v xml:space="preserve"> </v>
      </c>
      <c r="AN90" s="178"/>
      <c r="AO90" s="178"/>
      <c r="AP90" s="178"/>
      <c r="AQ90" s="26"/>
      <c r="AR90" s="27"/>
      <c r="AS90" s="181"/>
      <c r="AT90" s="18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7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1"/>
      <c r="AT91" s="18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69" t="s">
        <v>52</v>
      </c>
      <c r="D92" s="170"/>
      <c r="E92" s="170"/>
      <c r="F92" s="170"/>
      <c r="G92" s="170"/>
      <c r="H92" s="54"/>
      <c r="I92" s="171" t="s">
        <v>53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54</v>
      </c>
      <c r="AH92" s="170"/>
      <c r="AI92" s="170"/>
      <c r="AJ92" s="170"/>
      <c r="AK92" s="170"/>
      <c r="AL92" s="170"/>
      <c r="AM92" s="170"/>
      <c r="AN92" s="171" t="s">
        <v>55</v>
      </c>
      <c r="AO92" s="170"/>
      <c r="AP92" s="173"/>
      <c r="AQ92" s="55" t="s">
        <v>56</v>
      </c>
      <c r="AR92" s="27"/>
      <c r="AS92" s="56" t="s">
        <v>57</v>
      </c>
      <c r="AT92" s="57" t="s">
        <v>58</v>
      </c>
      <c r="AU92" s="57" t="s">
        <v>59</v>
      </c>
      <c r="AV92" s="57" t="s">
        <v>60</v>
      </c>
      <c r="AW92" s="57" t="s">
        <v>61</v>
      </c>
      <c r="AX92" s="57" t="s">
        <v>62</v>
      </c>
      <c r="AY92" s="57" t="s">
        <v>63</v>
      </c>
      <c r="AZ92" s="57" t="s">
        <v>64</v>
      </c>
      <c r="BA92" s="57" t="s">
        <v>65</v>
      </c>
      <c r="BB92" s="57" t="s">
        <v>66</v>
      </c>
      <c r="BC92" s="57" t="s">
        <v>67</v>
      </c>
      <c r="BD92" s="58" t="s">
        <v>68</v>
      </c>
      <c r="BE92" s="26"/>
    </row>
    <row r="93" spans="1:91" s="2" customFormat="1" ht="10.7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3">
        <f>ROUND(AG95,2)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915.05705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70</v>
      </c>
      <c r="BT94" s="71" t="s">
        <v>71</v>
      </c>
      <c r="BU94" s="72" t="s">
        <v>72</v>
      </c>
      <c r="BV94" s="71" t="s">
        <v>73</v>
      </c>
      <c r="BW94" s="71" t="s">
        <v>4</v>
      </c>
      <c r="BX94" s="71" t="s">
        <v>74</v>
      </c>
      <c r="CL94" s="71" t="s">
        <v>1</v>
      </c>
    </row>
    <row r="95" spans="1:91" s="7" customFormat="1" ht="16.5" customHeight="1">
      <c r="A95" s="73" t="s">
        <v>75</v>
      </c>
      <c r="B95" s="74"/>
      <c r="C95" s="75"/>
      <c r="D95" s="192" t="s">
        <v>76</v>
      </c>
      <c r="E95" s="192"/>
      <c r="F95" s="192"/>
      <c r="G95" s="192"/>
      <c r="H95" s="192"/>
      <c r="I95" s="76"/>
      <c r="J95" s="192" t="s">
        <v>77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'16 - Plocha pred vstupom '!J32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77" t="s">
        <v>78</v>
      </c>
      <c r="AR95" s="74"/>
      <c r="AS95" s="78">
        <v>0</v>
      </c>
      <c r="AT95" s="79">
        <f>ROUND(SUM(AV95:AW95),2)</f>
        <v>0</v>
      </c>
      <c r="AU95" s="80">
        <f>'16 - Plocha pred vstupom '!P123</f>
        <v>915.05704688000014</v>
      </c>
      <c r="AV95" s="79">
        <f>'16 - Plocha pred vstupom '!J35</f>
        <v>0</v>
      </c>
      <c r="AW95" s="79">
        <f>'16 - Plocha pred vstupom '!J36</f>
        <v>0</v>
      </c>
      <c r="AX95" s="79">
        <f>'16 - Plocha pred vstupom '!J37</f>
        <v>0</v>
      </c>
      <c r="AY95" s="79">
        <f>'16 - Plocha pred vstupom '!J38</f>
        <v>0</v>
      </c>
      <c r="AZ95" s="79">
        <f>'16 - Plocha pred vstupom '!F35</f>
        <v>0</v>
      </c>
      <c r="BA95" s="79">
        <f>'16 - Plocha pred vstupom '!F36</f>
        <v>0</v>
      </c>
      <c r="BB95" s="79">
        <f>'16 - Plocha pred vstupom '!F37</f>
        <v>0</v>
      </c>
      <c r="BC95" s="79">
        <f>'16 - Plocha pred vstupom '!F38</f>
        <v>0</v>
      </c>
      <c r="BD95" s="81">
        <f>'16 - Plocha pred vstupom '!F39</f>
        <v>0</v>
      </c>
      <c r="BT95" s="82" t="s">
        <v>79</v>
      </c>
      <c r="BV95" s="82" t="s">
        <v>73</v>
      </c>
      <c r="BW95" s="82" t="s">
        <v>80</v>
      </c>
      <c r="BX95" s="82" t="s">
        <v>4</v>
      </c>
      <c r="CL95" s="82" t="s">
        <v>1</v>
      </c>
      <c r="CM95" s="82" t="s">
        <v>71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16 - Plocha pred vstupom 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3"/>
  <sheetViews>
    <sheetView showGridLines="0" tabSelected="1" workbookViewId="0">
      <selection activeCell="J146" sqref="J146"/>
    </sheetView>
  </sheetViews>
  <sheetFormatPr defaultColWidth="12" defaultRowHeight="11.25"/>
  <cols>
    <col min="1" max="1" width="8.1640625" style="1" customWidth="1"/>
    <col min="2" max="2" width="1.1640625" style="1" customWidth="1"/>
    <col min="3" max="4" width="4.1640625" style="1" customWidth="1"/>
    <col min="5" max="5" width="17.1640625" style="1" customWidth="1"/>
    <col min="6" max="6" width="50.66406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1640625" style="1" customWidth="1"/>
    <col min="13" max="13" width="10.6640625" style="1" hidden="1" customWidth="1"/>
    <col min="14" max="14" width="9.1640625" style="1" hidden="1"/>
    <col min="15" max="20" width="14.1640625" style="1" hidden="1" customWidth="1"/>
    <col min="21" max="21" width="16.1640625" style="1" hidden="1" customWidth="1"/>
    <col min="22" max="22" width="12.1640625" style="1" customWidth="1"/>
    <col min="23" max="23" width="16.1640625" style="1" customWidth="1"/>
    <col min="24" max="24" width="12.1640625" style="1" customWidth="1"/>
    <col min="25" max="25" width="15" style="1" customWidth="1"/>
    <col min="26" max="26" width="11" style="1" customWidth="1"/>
    <col min="27" max="27" width="15" style="1" customWidth="1"/>
    <col min="28" max="28" width="16.1640625" style="1" customWidth="1"/>
    <col min="29" max="29" width="11" style="1" customWidth="1"/>
    <col min="30" max="30" width="15" style="1" customWidth="1"/>
    <col min="31" max="31" width="16.1640625" style="1" customWidth="1"/>
    <col min="44" max="65" width="9.1640625" style="1" hidden="1"/>
  </cols>
  <sheetData>
    <row r="1" spans="1:46">
      <c r="A1" s="83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81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Obnova mestskej plávarne v Trebišove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82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4" t="s">
        <v>83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v>44155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5" t="str">
        <f>'Rekapitulácia stavby'!E14</f>
        <v xml:space="preserve"> </v>
      </c>
      <c r="F18" s="195"/>
      <c r="G18" s="195"/>
      <c r="H18" s="195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97" t="s">
        <v>1</v>
      </c>
      <c r="F27" s="197"/>
      <c r="G27" s="197"/>
      <c r="H27" s="197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1" t="s">
        <v>84</v>
      </c>
      <c r="E30" s="26"/>
      <c r="F30" s="26"/>
      <c r="G30" s="26"/>
      <c r="H30" s="26"/>
      <c r="I30" s="26"/>
      <c r="J30" s="88">
        <f>J90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9" t="s">
        <v>85</v>
      </c>
      <c r="E31" s="26"/>
      <c r="F31" s="26"/>
      <c r="G31" s="26"/>
      <c r="H31" s="26"/>
      <c r="I31" s="26"/>
      <c r="J31" s="88">
        <f>J102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5" customHeight="1">
      <c r="A32" s="26"/>
      <c r="B32" s="27"/>
      <c r="C32" s="26"/>
      <c r="D32" s="90" t="s">
        <v>31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1" t="s">
        <v>35</v>
      </c>
      <c r="E35" s="23" t="s">
        <v>36</v>
      </c>
      <c r="F35" s="92">
        <f>ROUND((SUM(BE102:BE103) + SUM(BE123:BE192)),  2)</f>
        <v>0</v>
      </c>
      <c r="G35" s="26"/>
      <c r="H35" s="26"/>
      <c r="I35" s="93">
        <v>0.2</v>
      </c>
      <c r="J35" s="92">
        <f>ROUND(((SUM(BE102:BE103) + SUM(BE123:BE192))*I35),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37</v>
      </c>
      <c r="F36" s="92">
        <f>ROUND((SUM(BF102:BF103) + SUM(BF123:BF192)),  2)</f>
        <v>0</v>
      </c>
      <c r="G36" s="26"/>
      <c r="H36" s="26"/>
      <c r="I36" s="93">
        <v>0.2</v>
      </c>
      <c r="J36" s="92">
        <f>ROUND(((SUM(BF102:BF103) + SUM(BF123:BF192))*I36),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2">
        <f>ROUND((SUM(BG102:BG103) + SUM(BG123:BG192)),  2)</f>
        <v>0</v>
      </c>
      <c r="G37" s="26"/>
      <c r="H37" s="26"/>
      <c r="I37" s="93">
        <v>0.2</v>
      </c>
      <c r="J37" s="92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92">
        <f>ROUND((SUM(BH102:BH103) + SUM(BH123:BH192)),  2)</f>
        <v>0</v>
      </c>
      <c r="G38" s="26"/>
      <c r="H38" s="26"/>
      <c r="I38" s="93">
        <v>0.2</v>
      </c>
      <c r="J38" s="92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2">
        <f>ROUND((SUM(BI102:BI103) + SUM(BI123:BI192)),  2)</f>
        <v>0</v>
      </c>
      <c r="G39" s="26"/>
      <c r="H39" s="26"/>
      <c r="I39" s="93">
        <v>0</v>
      </c>
      <c r="J39" s="92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5" customHeight="1">
      <c r="A41" s="26"/>
      <c r="B41" s="27"/>
      <c r="C41" s="94"/>
      <c r="D41" s="95" t="s">
        <v>41</v>
      </c>
      <c r="E41" s="54"/>
      <c r="F41" s="54"/>
      <c r="G41" s="96" t="s">
        <v>42</v>
      </c>
      <c r="H41" s="97" t="s">
        <v>43</v>
      </c>
      <c r="I41" s="54"/>
      <c r="J41" s="98">
        <f>SUM(J32:J39)</f>
        <v>0</v>
      </c>
      <c r="K41" s="99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2" customFormat="1" ht="14.45" customHeight="1">
      <c r="B44" s="36"/>
      <c r="D44" s="37" t="s">
        <v>44</v>
      </c>
      <c r="E44" s="38"/>
      <c r="F44" s="38"/>
      <c r="G44" s="37" t="s">
        <v>45</v>
      </c>
      <c r="H44" s="38"/>
      <c r="I44" s="38"/>
      <c r="J44" s="38"/>
      <c r="K44" s="38"/>
      <c r="L44" s="36"/>
    </row>
    <row r="45" spans="1:31">
      <c r="B45" s="17"/>
      <c r="L45" s="17"/>
    </row>
    <row r="46" spans="1:31">
      <c r="B46" s="17"/>
      <c r="L46" s="17"/>
    </row>
    <row r="47" spans="1:31">
      <c r="B47" s="17"/>
      <c r="L47" s="17"/>
    </row>
    <row r="48" spans="1:31">
      <c r="B48" s="17"/>
      <c r="L48" s="17"/>
    </row>
    <row r="49" spans="1:31">
      <c r="B49" s="17"/>
      <c r="L49" s="17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 s="2" customFormat="1" ht="12.75">
      <c r="A55" s="26"/>
      <c r="B55" s="27"/>
      <c r="C55" s="26"/>
      <c r="D55" s="39" t="s">
        <v>46</v>
      </c>
      <c r="E55" s="29"/>
      <c r="F55" s="100" t="s">
        <v>47</v>
      </c>
      <c r="G55" s="39" t="s">
        <v>46</v>
      </c>
      <c r="H55" s="29"/>
      <c r="I55" s="29"/>
      <c r="J55" s="101" t="s">
        <v>47</v>
      </c>
      <c r="K55" s="29"/>
      <c r="L55" s="3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 s="2" customFormat="1" ht="12.75">
      <c r="A59" s="26"/>
      <c r="B59" s="27"/>
      <c r="C59" s="26"/>
      <c r="D59" s="37" t="s">
        <v>48</v>
      </c>
      <c r="E59" s="40"/>
      <c r="F59" s="40"/>
      <c r="G59" s="37" t="s">
        <v>49</v>
      </c>
      <c r="H59" s="40"/>
      <c r="I59" s="40"/>
      <c r="J59" s="40"/>
      <c r="K59" s="40"/>
      <c r="L59" s="3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>
      <c r="B60" s="17"/>
      <c r="L60" s="17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 s="2" customFormat="1" ht="12.75">
      <c r="A70" s="26"/>
      <c r="B70" s="27"/>
      <c r="C70" s="26"/>
      <c r="D70" s="39" t="s">
        <v>46</v>
      </c>
      <c r="E70" s="29"/>
      <c r="F70" s="100" t="s">
        <v>47</v>
      </c>
      <c r="G70" s="39" t="s">
        <v>46</v>
      </c>
      <c r="H70" s="29"/>
      <c r="I70" s="29"/>
      <c r="J70" s="101" t="s">
        <v>47</v>
      </c>
      <c r="K70" s="29"/>
      <c r="L70" s="3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s="2" customFormat="1" ht="14.45" customHeight="1">
      <c r="A71" s="26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3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5" spans="1:31" s="2" customFormat="1" ht="6.95" customHeight="1">
      <c r="A75" s="26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3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s="2" customFormat="1" ht="24.95" customHeight="1">
      <c r="A76" s="26"/>
      <c r="B76" s="27"/>
      <c r="C76" s="18" t="s">
        <v>86</v>
      </c>
      <c r="D76" s="26"/>
      <c r="E76" s="26"/>
      <c r="F76" s="26"/>
      <c r="G76" s="26"/>
      <c r="H76" s="26"/>
      <c r="I76" s="26"/>
      <c r="J76" s="26"/>
      <c r="K76" s="26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6.95" customHeight="1">
      <c r="A77" s="26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s="2" customFormat="1" ht="12" customHeight="1">
      <c r="A78" s="26"/>
      <c r="B78" s="27"/>
      <c r="C78" s="23" t="s">
        <v>12</v>
      </c>
      <c r="D78" s="26"/>
      <c r="E78" s="26"/>
      <c r="F78" s="26"/>
      <c r="G78" s="26"/>
      <c r="H78" s="26"/>
      <c r="I78" s="26"/>
      <c r="J78" s="26"/>
      <c r="K78" s="26"/>
      <c r="L78" s="3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s="2" customFormat="1" ht="16.5" customHeight="1">
      <c r="A79" s="26"/>
      <c r="B79" s="27"/>
      <c r="C79" s="26"/>
      <c r="D79" s="26"/>
      <c r="E79" s="202" t="str">
        <f>E7</f>
        <v>Obnova mestskej plávarne v Trebišove</v>
      </c>
      <c r="F79" s="203"/>
      <c r="G79" s="203"/>
      <c r="H79" s="203"/>
      <c r="I79" s="26"/>
      <c r="J79" s="26"/>
      <c r="K79" s="26"/>
      <c r="L79" s="3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 s="2" customFormat="1" ht="12" customHeight="1">
      <c r="A80" s="26"/>
      <c r="B80" s="27"/>
      <c r="C80" s="23" t="s">
        <v>82</v>
      </c>
      <c r="D80" s="26"/>
      <c r="E80" s="26"/>
      <c r="F80" s="26"/>
      <c r="G80" s="26"/>
      <c r="H80" s="26"/>
      <c r="I80" s="26"/>
      <c r="J80" s="26"/>
      <c r="K80" s="26"/>
      <c r="L80" s="3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47" s="2" customFormat="1" ht="16.5" customHeight="1">
      <c r="A81" s="26"/>
      <c r="B81" s="27"/>
      <c r="C81" s="26"/>
      <c r="D81" s="26"/>
      <c r="E81" s="174" t="str">
        <f>E9</f>
        <v xml:space="preserve">16 - Plocha pred vstupom </v>
      </c>
      <c r="F81" s="201"/>
      <c r="G81" s="201"/>
      <c r="H81" s="201"/>
      <c r="I81" s="26"/>
      <c r="J81" s="26"/>
      <c r="K81" s="26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6.95" customHeight="1">
      <c r="A82" s="26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12" customHeight="1">
      <c r="A83" s="26"/>
      <c r="B83" s="27"/>
      <c r="C83" s="23" t="s">
        <v>16</v>
      </c>
      <c r="D83" s="26"/>
      <c r="E83" s="26"/>
      <c r="F83" s="21" t="str">
        <f>F12</f>
        <v xml:space="preserve">Trebišov </v>
      </c>
      <c r="G83" s="26"/>
      <c r="H83" s="26"/>
      <c r="I83" s="23" t="s">
        <v>18</v>
      </c>
      <c r="J83" s="49">
        <f>IF(J12="","",J12)</f>
        <v>44155</v>
      </c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6.95" customHeight="1">
      <c r="A84" s="26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5.2" customHeight="1">
      <c r="A85" s="26"/>
      <c r="B85" s="27"/>
      <c r="C85" s="23" t="s">
        <v>20</v>
      </c>
      <c r="D85" s="26"/>
      <c r="E85" s="26"/>
      <c r="F85" s="21" t="str">
        <f>E15</f>
        <v xml:space="preserve">Mesto Trebišov </v>
      </c>
      <c r="G85" s="26"/>
      <c r="H85" s="26"/>
      <c r="I85" s="23" t="s">
        <v>26</v>
      </c>
      <c r="J85" s="24" t="str">
        <f>E21</f>
        <v xml:space="preserve"> </v>
      </c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5.2" customHeight="1">
      <c r="A86" s="26"/>
      <c r="B86" s="27"/>
      <c r="C86" s="23" t="s">
        <v>24</v>
      </c>
      <c r="D86" s="26"/>
      <c r="E86" s="26"/>
      <c r="F86" s="21" t="str">
        <f>IF(E18="","",E18)</f>
        <v xml:space="preserve"> </v>
      </c>
      <c r="G86" s="26"/>
      <c r="H86" s="26"/>
      <c r="I86" s="23" t="s">
        <v>29</v>
      </c>
      <c r="J86" s="24" t="str">
        <f>E24</f>
        <v xml:space="preserve"> </v>
      </c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0.35" customHeight="1">
      <c r="A87" s="26"/>
      <c r="B87" s="27"/>
      <c r="C87" s="26"/>
      <c r="D87" s="26"/>
      <c r="E87" s="26"/>
      <c r="F87" s="26"/>
      <c r="G87" s="26"/>
      <c r="H87" s="2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29.25" customHeight="1">
      <c r="A88" s="26"/>
      <c r="B88" s="27"/>
      <c r="C88" s="102" t="s">
        <v>87</v>
      </c>
      <c r="D88" s="94"/>
      <c r="E88" s="94"/>
      <c r="F88" s="94"/>
      <c r="G88" s="94"/>
      <c r="H88" s="94"/>
      <c r="I88" s="94"/>
      <c r="J88" s="103" t="s">
        <v>88</v>
      </c>
      <c r="K88" s="94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0.35" customHeight="1">
      <c r="A89" s="26"/>
      <c r="B89" s="27"/>
      <c r="C89" s="26"/>
      <c r="D89" s="26"/>
      <c r="E89" s="26"/>
      <c r="F89" s="26"/>
      <c r="G89" s="26"/>
      <c r="H89" s="2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22.7" customHeight="1">
      <c r="A90" s="26"/>
      <c r="B90" s="27"/>
      <c r="C90" s="104" t="s">
        <v>89</v>
      </c>
      <c r="D90" s="26"/>
      <c r="E90" s="26"/>
      <c r="F90" s="26"/>
      <c r="G90" s="26"/>
      <c r="H90" s="26"/>
      <c r="I90" s="26"/>
      <c r="J90" s="65">
        <f>J123</f>
        <v>0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U90" s="14" t="s">
        <v>90</v>
      </c>
    </row>
    <row r="91" spans="1:47" s="9" customFormat="1" ht="24.95" customHeight="1">
      <c r="B91" s="105"/>
      <c r="D91" s="106" t="s">
        <v>91</v>
      </c>
      <c r="E91" s="107"/>
      <c r="F91" s="107"/>
      <c r="G91" s="107"/>
      <c r="H91" s="107"/>
      <c r="I91" s="107"/>
      <c r="J91" s="108">
        <f>J124</f>
        <v>0</v>
      </c>
      <c r="L91" s="105"/>
    </row>
    <row r="92" spans="1:47" s="10" customFormat="1" ht="20.100000000000001" customHeight="1">
      <c r="B92" s="109"/>
      <c r="D92" s="110" t="s">
        <v>92</v>
      </c>
      <c r="E92" s="111"/>
      <c r="F92" s="111"/>
      <c r="G92" s="111"/>
      <c r="H92" s="111"/>
      <c r="I92" s="111"/>
      <c r="J92" s="112">
        <f>J125</f>
        <v>0</v>
      </c>
      <c r="L92" s="109"/>
    </row>
    <row r="93" spans="1:47" s="10" customFormat="1" ht="20.100000000000001" customHeight="1">
      <c r="B93" s="109"/>
      <c r="D93" s="110" t="s">
        <v>93</v>
      </c>
      <c r="E93" s="111"/>
      <c r="F93" s="111"/>
      <c r="G93" s="111"/>
      <c r="H93" s="111"/>
      <c r="I93" s="111"/>
      <c r="J93" s="112">
        <f>J137</f>
        <v>0</v>
      </c>
      <c r="L93" s="109"/>
    </row>
    <row r="94" spans="1:47" s="10" customFormat="1" ht="20.100000000000001" customHeight="1">
      <c r="B94" s="109"/>
      <c r="D94" s="110" t="s">
        <v>94</v>
      </c>
      <c r="E94" s="111"/>
      <c r="F94" s="111"/>
      <c r="G94" s="111"/>
      <c r="H94" s="111"/>
      <c r="I94" s="111"/>
      <c r="J94" s="112">
        <f>J139</f>
        <v>0</v>
      </c>
      <c r="L94" s="109"/>
    </row>
    <row r="95" spans="1:47" s="10" customFormat="1" ht="20.100000000000001" customHeight="1">
      <c r="B95" s="109"/>
      <c r="D95" s="110" t="s">
        <v>95</v>
      </c>
      <c r="E95" s="111"/>
      <c r="F95" s="111"/>
      <c r="G95" s="111"/>
      <c r="H95" s="111"/>
      <c r="I95" s="111"/>
      <c r="J95" s="112">
        <f>J148</f>
        <v>0</v>
      </c>
      <c r="L95" s="109"/>
    </row>
    <row r="96" spans="1:47" s="10" customFormat="1" ht="20.100000000000001" customHeight="1">
      <c r="B96" s="109"/>
      <c r="D96" s="110" t="s">
        <v>96</v>
      </c>
      <c r="E96" s="111"/>
      <c r="F96" s="111"/>
      <c r="G96" s="111"/>
      <c r="H96" s="111"/>
      <c r="I96" s="111"/>
      <c r="J96" s="112">
        <f>J151</f>
        <v>0</v>
      </c>
      <c r="L96" s="109"/>
    </row>
    <row r="97" spans="1:31" s="10" customFormat="1" ht="20.100000000000001" customHeight="1">
      <c r="B97" s="109"/>
      <c r="D97" s="110" t="s">
        <v>97</v>
      </c>
      <c r="E97" s="111"/>
      <c r="F97" s="111"/>
      <c r="G97" s="111"/>
      <c r="H97" s="111"/>
      <c r="I97" s="111"/>
      <c r="J97" s="112">
        <f>J181</f>
        <v>0</v>
      </c>
      <c r="L97" s="109"/>
    </row>
    <row r="98" spans="1:31" s="9" customFormat="1" ht="24.95" customHeight="1">
      <c r="B98" s="105"/>
      <c r="D98" s="106" t="s">
        <v>98</v>
      </c>
      <c r="E98" s="107"/>
      <c r="F98" s="107"/>
      <c r="G98" s="107"/>
      <c r="H98" s="107"/>
      <c r="I98" s="107"/>
      <c r="J98" s="108">
        <f>J183</f>
        <v>0</v>
      </c>
      <c r="L98" s="105"/>
    </row>
    <row r="99" spans="1:31" s="10" customFormat="1" ht="20.100000000000001" customHeight="1">
      <c r="B99" s="109"/>
      <c r="D99" s="110" t="s">
        <v>99</v>
      </c>
      <c r="E99" s="111"/>
      <c r="F99" s="111"/>
      <c r="G99" s="111"/>
      <c r="H99" s="111"/>
      <c r="I99" s="111"/>
      <c r="J99" s="112">
        <f>J184</f>
        <v>0</v>
      </c>
      <c r="L99" s="109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29.25" customHeight="1">
      <c r="A102" s="26"/>
      <c r="B102" s="27"/>
      <c r="C102" s="104" t="s">
        <v>100</v>
      </c>
      <c r="D102" s="26"/>
      <c r="E102" s="26"/>
      <c r="F102" s="26"/>
      <c r="G102" s="26"/>
      <c r="H102" s="26"/>
      <c r="I102" s="26"/>
      <c r="J102" s="113">
        <v>0</v>
      </c>
      <c r="K102" s="26"/>
      <c r="L102" s="36"/>
      <c r="N102" s="114" t="s">
        <v>35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18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29.25" customHeight="1">
      <c r="A104" s="26"/>
      <c r="B104" s="27"/>
      <c r="C104" s="115" t="s">
        <v>101</v>
      </c>
      <c r="D104" s="94"/>
      <c r="E104" s="94"/>
      <c r="F104" s="94"/>
      <c r="G104" s="94"/>
      <c r="H104" s="94"/>
      <c r="I104" s="94"/>
      <c r="J104" s="116">
        <f>ROUND(J90+J102,2)</f>
        <v>0</v>
      </c>
      <c r="K104" s="9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102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2" t="str">
        <f>E7</f>
        <v>Obnova mestskej plávarne v Trebišove</v>
      </c>
      <c r="F113" s="203"/>
      <c r="G113" s="203"/>
      <c r="H113" s="203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82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74" t="str">
        <f>E9</f>
        <v xml:space="preserve">16 - Plocha pred vstupom </v>
      </c>
      <c r="F115" s="201"/>
      <c r="G115" s="201"/>
      <c r="H115" s="201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16</v>
      </c>
      <c r="D117" s="26"/>
      <c r="E117" s="26"/>
      <c r="F117" s="21" t="str">
        <f>F12</f>
        <v xml:space="preserve">Trebišov </v>
      </c>
      <c r="G117" s="26"/>
      <c r="H117" s="26"/>
      <c r="I117" s="23" t="s">
        <v>18</v>
      </c>
      <c r="J117" s="49">
        <f>IF(J12="","",J12)</f>
        <v>44155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20</v>
      </c>
      <c r="D119" s="26"/>
      <c r="E119" s="26"/>
      <c r="F119" s="21" t="str">
        <f>E15</f>
        <v xml:space="preserve">Mesto Trebišov </v>
      </c>
      <c r="G119" s="26"/>
      <c r="H119" s="26"/>
      <c r="I119" s="23" t="s">
        <v>26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24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29</v>
      </c>
      <c r="J120" s="24" t="str">
        <f>E24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7"/>
      <c r="B122" s="118"/>
      <c r="C122" s="119" t="s">
        <v>103</v>
      </c>
      <c r="D122" s="120" t="s">
        <v>56</v>
      </c>
      <c r="E122" s="120" t="s">
        <v>52</v>
      </c>
      <c r="F122" s="120" t="s">
        <v>53</v>
      </c>
      <c r="G122" s="120" t="s">
        <v>104</v>
      </c>
      <c r="H122" s="120" t="s">
        <v>105</v>
      </c>
      <c r="I122" s="120" t="s">
        <v>106</v>
      </c>
      <c r="J122" s="121" t="s">
        <v>88</v>
      </c>
      <c r="K122" s="122" t="s">
        <v>107</v>
      </c>
      <c r="L122" s="123"/>
      <c r="M122" s="56" t="s">
        <v>1</v>
      </c>
      <c r="N122" s="57" t="s">
        <v>35</v>
      </c>
      <c r="O122" s="57" t="s">
        <v>108</v>
      </c>
      <c r="P122" s="57" t="s">
        <v>109</v>
      </c>
      <c r="Q122" s="57" t="s">
        <v>110</v>
      </c>
      <c r="R122" s="57" t="s">
        <v>111</v>
      </c>
      <c r="S122" s="57" t="s">
        <v>112</v>
      </c>
      <c r="T122" s="58" t="s">
        <v>113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5" s="2" customFormat="1" ht="22.7" customHeight="1">
      <c r="A123" s="26"/>
      <c r="B123" s="27"/>
      <c r="C123" s="63" t="s">
        <v>84</v>
      </c>
      <c r="D123" s="26"/>
      <c r="E123" s="26"/>
      <c r="F123" s="26"/>
      <c r="G123" s="26"/>
      <c r="H123" s="26"/>
      <c r="I123" s="26"/>
      <c r="J123" s="124"/>
      <c r="K123" s="26"/>
      <c r="L123" s="27"/>
      <c r="M123" s="59"/>
      <c r="N123" s="50"/>
      <c r="O123" s="60"/>
      <c r="P123" s="125">
        <f>P124+P183</f>
        <v>915.05704688000014</v>
      </c>
      <c r="Q123" s="60"/>
      <c r="R123" s="125">
        <f>R124+R183</f>
        <v>647.49156527000002</v>
      </c>
      <c r="S123" s="60"/>
      <c r="T123" s="126">
        <f>T124+T183</f>
        <v>0.19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70</v>
      </c>
      <c r="AU123" s="14" t="s">
        <v>90</v>
      </c>
      <c r="BK123" s="127">
        <f>BK124+BK183</f>
        <v>0</v>
      </c>
    </row>
    <row r="124" spans="1:65" s="12" customFormat="1" ht="26.1" customHeight="1">
      <c r="B124" s="128"/>
      <c r="D124" s="129" t="s">
        <v>70</v>
      </c>
      <c r="E124" s="130" t="s">
        <v>114</v>
      </c>
      <c r="F124" s="130" t="s">
        <v>115</v>
      </c>
      <c r="J124" s="131"/>
      <c r="L124" s="128"/>
      <c r="M124" s="132"/>
      <c r="N124" s="133"/>
      <c r="O124" s="133"/>
      <c r="P124" s="134">
        <f>P125+P137+P139+P148+P151+P181</f>
        <v>908.65287600000011</v>
      </c>
      <c r="Q124" s="133"/>
      <c r="R124" s="134">
        <f>R125+R137+R139+R148+R151+R181</f>
        <v>647.38723985000001</v>
      </c>
      <c r="S124" s="133"/>
      <c r="T124" s="135">
        <f>T125+T137+T139+T148+T151+T181</f>
        <v>0.19</v>
      </c>
      <c r="AR124" s="129" t="s">
        <v>79</v>
      </c>
      <c r="AT124" s="136" t="s">
        <v>70</v>
      </c>
      <c r="AU124" s="136" t="s">
        <v>71</v>
      </c>
      <c r="AY124" s="129" t="s">
        <v>116</v>
      </c>
      <c r="BK124" s="137">
        <f>BK125+BK137+BK139+BK148+BK151+BK181</f>
        <v>0</v>
      </c>
    </row>
    <row r="125" spans="1:65" s="12" customFormat="1" ht="22.7" hidden="1" customHeight="1">
      <c r="B125" s="128"/>
      <c r="D125" s="129" t="s">
        <v>70</v>
      </c>
      <c r="E125" s="138" t="s">
        <v>79</v>
      </c>
      <c r="F125" s="138" t="s">
        <v>117</v>
      </c>
      <c r="J125" s="139"/>
      <c r="L125" s="128"/>
      <c r="M125" s="132"/>
      <c r="N125" s="133"/>
      <c r="O125" s="133"/>
      <c r="P125" s="134">
        <f>SUM(P126:P136)</f>
        <v>0</v>
      </c>
      <c r="Q125" s="133"/>
      <c r="R125" s="134">
        <f>SUM(R126:R136)</f>
        <v>0</v>
      </c>
      <c r="S125" s="133"/>
      <c r="T125" s="135">
        <f>SUM(T126:T136)</f>
        <v>0</v>
      </c>
      <c r="AR125" s="129" t="s">
        <v>79</v>
      </c>
      <c r="AT125" s="136" t="s">
        <v>70</v>
      </c>
      <c r="AU125" s="136" t="s">
        <v>79</v>
      </c>
      <c r="AY125" s="129" t="s">
        <v>116</v>
      </c>
      <c r="BK125" s="137">
        <f>SUM(BK126:BK136)</f>
        <v>0</v>
      </c>
    </row>
    <row r="126" spans="1:65" s="2" customFormat="1" ht="24.2" hidden="1" customHeight="1">
      <c r="A126" s="26"/>
      <c r="B126" s="140"/>
      <c r="C126" s="141"/>
      <c r="D126" s="141"/>
      <c r="E126" s="142"/>
      <c r="F126" s="143"/>
      <c r="G126" s="144"/>
      <c r="H126" s="145"/>
      <c r="I126" s="145"/>
      <c r="J126" s="145"/>
      <c r="K126" s="146"/>
      <c r="L126" s="27"/>
      <c r="M126" s="147" t="s">
        <v>1</v>
      </c>
      <c r="N126" s="148" t="s">
        <v>37</v>
      </c>
      <c r="O126" s="149">
        <v>1.169</v>
      </c>
      <c r="P126" s="149">
        <f t="shared" ref="P126:P136" si="0">O126*H126</f>
        <v>0</v>
      </c>
      <c r="Q126" s="149">
        <v>0</v>
      </c>
      <c r="R126" s="149">
        <f t="shared" ref="R126:R136" si="1">Q126*H126</f>
        <v>0</v>
      </c>
      <c r="S126" s="149">
        <v>0.22500000000000001</v>
      </c>
      <c r="T126" s="150">
        <f t="shared" ref="T126:T136" si="2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1" t="s">
        <v>120</v>
      </c>
      <c r="AT126" s="151" t="s">
        <v>118</v>
      </c>
      <c r="AU126" s="151" t="s">
        <v>121</v>
      </c>
      <c r="AY126" s="14" t="s">
        <v>116</v>
      </c>
      <c r="BE126" s="152">
        <f t="shared" ref="BE126:BE136" si="3">IF(N126="základná",J126,0)</f>
        <v>0</v>
      </c>
      <c r="BF126" s="152">
        <f t="shared" ref="BF126:BF136" si="4">IF(N126="znížená",J126,0)</f>
        <v>0</v>
      </c>
      <c r="BG126" s="152">
        <f t="shared" ref="BG126:BG136" si="5">IF(N126="zákl. prenesená",J126,0)</f>
        <v>0</v>
      </c>
      <c r="BH126" s="152">
        <f t="shared" ref="BH126:BH136" si="6">IF(N126="zníž. prenesená",J126,0)</f>
        <v>0</v>
      </c>
      <c r="BI126" s="152">
        <f t="shared" ref="BI126:BI136" si="7">IF(N126="nulová",J126,0)</f>
        <v>0</v>
      </c>
      <c r="BJ126" s="14" t="s">
        <v>121</v>
      </c>
      <c r="BK126" s="153">
        <f t="shared" ref="BK126:BK136" si="8">ROUND(I126*H126,3)</f>
        <v>0</v>
      </c>
      <c r="BL126" s="14" t="s">
        <v>120</v>
      </c>
      <c r="BM126" s="151" t="s">
        <v>122</v>
      </c>
    </row>
    <row r="127" spans="1:65" s="2" customFormat="1" ht="24.2" hidden="1" customHeight="1">
      <c r="A127" s="26"/>
      <c r="B127" s="140"/>
      <c r="C127" s="141"/>
      <c r="D127" s="141"/>
      <c r="E127" s="142"/>
      <c r="F127" s="143"/>
      <c r="G127" s="144"/>
      <c r="H127" s="145"/>
      <c r="I127" s="145"/>
      <c r="J127" s="145"/>
      <c r="K127" s="146"/>
      <c r="L127" s="27"/>
      <c r="M127" s="147" t="s">
        <v>1</v>
      </c>
      <c r="N127" s="148" t="s">
        <v>37</v>
      </c>
      <c r="O127" s="149">
        <v>0.35499999999999998</v>
      </c>
      <c r="P127" s="149">
        <f t="shared" si="0"/>
        <v>0</v>
      </c>
      <c r="Q127" s="149">
        <v>0</v>
      </c>
      <c r="R127" s="149">
        <f t="shared" si="1"/>
        <v>0</v>
      </c>
      <c r="S127" s="149">
        <v>0.18099999999999999</v>
      </c>
      <c r="T127" s="150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1" t="s">
        <v>120</v>
      </c>
      <c r="AT127" s="151" t="s">
        <v>118</v>
      </c>
      <c r="AU127" s="151" t="s">
        <v>121</v>
      </c>
      <c r="AY127" s="14" t="s">
        <v>116</v>
      </c>
      <c r="BE127" s="152">
        <f t="shared" si="3"/>
        <v>0</v>
      </c>
      <c r="BF127" s="152">
        <f t="shared" si="4"/>
        <v>0</v>
      </c>
      <c r="BG127" s="152">
        <f t="shared" si="5"/>
        <v>0</v>
      </c>
      <c r="BH127" s="152">
        <f t="shared" si="6"/>
        <v>0</v>
      </c>
      <c r="BI127" s="152">
        <f t="shared" si="7"/>
        <v>0</v>
      </c>
      <c r="BJ127" s="14" t="s">
        <v>121</v>
      </c>
      <c r="BK127" s="153">
        <f t="shared" si="8"/>
        <v>0</v>
      </c>
      <c r="BL127" s="14" t="s">
        <v>120</v>
      </c>
      <c r="BM127" s="151" t="s">
        <v>123</v>
      </c>
    </row>
    <row r="128" spans="1:65" s="2" customFormat="1" ht="24.2" hidden="1" customHeight="1">
      <c r="A128" s="26"/>
      <c r="B128" s="140"/>
      <c r="C128" s="141"/>
      <c r="D128" s="141"/>
      <c r="E128" s="142"/>
      <c r="F128" s="143"/>
      <c r="G128" s="144"/>
      <c r="H128" s="145"/>
      <c r="I128" s="145"/>
      <c r="J128" s="145"/>
      <c r="K128" s="146"/>
      <c r="L128" s="27"/>
      <c r="M128" s="147" t="s">
        <v>1</v>
      </c>
      <c r="N128" s="148" t="s">
        <v>37</v>
      </c>
      <c r="O128" s="149">
        <v>0.127</v>
      </c>
      <c r="P128" s="149">
        <f t="shared" si="0"/>
        <v>0</v>
      </c>
      <c r="Q128" s="149">
        <v>0</v>
      </c>
      <c r="R128" s="149">
        <f t="shared" si="1"/>
        <v>0</v>
      </c>
      <c r="S128" s="149">
        <v>0.14499999999999999</v>
      </c>
      <c r="T128" s="150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1" t="s">
        <v>120</v>
      </c>
      <c r="AT128" s="151" t="s">
        <v>118</v>
      </c>
      <c r="AU128" s="151" t="s">
        <v>121</v>
      </c>
      <c r="AY128" s="14" t="s">
        <v>116</v>
      </c>
      <c r="BE128" s="152">
        <f t="shared" si="3"/>
        <v>0</v>
      </c>
      <c r="BF128" s="152">
        <f t="shared" si="4"/>
        <v>0</v>
      </c>
      <c r="BG128" s="152">
        <f t="shared" si="5"/>
        <v>0</v>
      </c>
      <c r="BH128" s="152">
        <f t="shared" si="6"/>
        <v>0</v>
      </c>
      <c r="BI128" s="152">
        <f t="shared" si="7"/>
        <v>0</v>
      </c>
      <c r="BJ128" s="14" t="s">
        <v>121</v>
      </c>
      <c r="BK128" s="153">
        <f t="shared" si="8"/>
        <v>0</v>
      </c>
      <c r="BL128" s="14" t="s">
        <v>120</v>
      </c>
      <c r="BM128" s="151" t="s">
        <v>125</v>
      </c>
    </row>
    <row r="129" spans="1:65" s="2" customFormat="1" ht="24.2" hidden="1" customHeight="1">
      <c r="A129" s="26"/>
      <c r="B129" s="140"/>
      <c r="C129" s="141"/>
      <c r="D129" s="141"/>
      <c r="E129" s="142"/>
      <c r="F129" s="143"/>
      <c r="G129" s="144"/>
      <c r="H129" s="145"/>
      <c r="I129" s="145"/>
      <c r="J129" s="145"/>
      <c r="K129" s="146"/>
      <c r="L129" s="27"/>
      <c r="M129" s="147" t="s">
        <v>1</v>
      </c>
      <c r="N129" s="148" t="s">
        <v>37</v>
      </c>
      <c r="O129" s="149">
        <v>0.46</v>
      </c>
      <c r="P129" s="149">
        <f t="shared" si="0"/>
        <v>0</v>
      </c>
      <c r="Q129" s="149">
        <v>0</v>
      </c>
      <c r="R129" s="149">
        <f t="shared" si="1"/>
        <v>0</v>
      </c>
      <c r="S129" s="149">
        <v>0</v>
      </c>
      <c r="T129" s="150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1" t="s">
        <v>120</v>
      </c>
      <c r="AT129" s="151" t="s">
        <v>118</v>
      </c>
      <c r="AU129" s="151" t="s">
        <v>121</v>
      </c>
      <c r="AY129" s="14" t="s">
        <v>116</v>
      </c>
      <c r="BE129" s="152">
        <f t="shared" si="3"/>
        <v>0</v>
      </c>
      <c r="BF129" s="152">
        <f t="shared" si="4"/>
        <v>0</v>
      </c>
      <c r="BG129" s="152">
        <f t="shared" si="5"/>
        <v>0</v>
      </c>
      <c r="BH129" s="152">
        <f t="shared" si="6"/>
        <v>0</v>
      </c>
      <c r="BI129" s="152">
        <f t="shared" si="7"/>
        <v>0</v>
      </c>
      <c r="BJ129" s="14" t="s">
        <v>121</v>
      </c>
      <c r="BK129" s="153">
        <f t="shared" si="8"/>
        <v>0</v>
      </c>
      <c r="BL129" s="14" t="s">
        <v>120</v>
      </c>
      <c r="BM129" s="151" t="s">
        <v>127</v>
      </c>
    </row>
    <row r="130" spans="1:65" s="2" customFormat="1" ht="24.2" hidden="1" customHeight="1">
      <c r="A130" s="26"/>
      <c r="B130" s="140"/>
      <c r="C130" s="141"/>
      <c r="D130" s="141"/>
      <c r="E130" s="142"/>
      <c r="F130" s="143"/>
      <c r="G130" s="144"/>
      <c r="H130" s="145"/>
      <c r="I130" s="145"/>
      <c r="J130" s="145"/>
      <c r="K130" s="146"/>
      <c r="L130" s="27"/>
      <c r="M130" s="147" t="s">
        <v>1</v>
      </c>
      <c r="N130" s="148" t="s">
        <v>37</v>
      </c>
      <c r="O130" s="149">
        <v>5.6000000000000001E-2</v>
      </c>
      <c r="P130" s="149">
        <f t="shared" si="0"/>
        <v>0</v>
      </c>
      <c r="Q130" s="149">
        <v>0</v>
      </c>
      <c r="R130" s="149">
        <f t="shared" si="1"/>
        <v>0</v>
      </c>
      <c r="S130" s="149">
        <v>0</v>
      </c>
      <c r="T130" s="150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120</v>
      </c>
      <c r="AT130" s="151" t="s">
        <v>118</v>
      </c>
      <c r="AU130" s="151" t="s">
        <v>121</v>
      </c>
      <c r="AY130" s="14" t="s">
        <v>116</v>
      </c>
      <c r="BE130" s="152">
        <f t="shared" si="3"/>
        <v>0</v>
      </c>
      <c r="BF130" s="152">
        <f t="shared" si="4"/>
        <v>0</v>
      </c>
      <c r="BG130" s="152">
        <f t="shared" si="5"/>
        <v>0</v>
      </c>
      <c r="BH130" s="152">
        <f t="shared" si="6"/>
        <v>0</v>
      </c>
      <c r="BI130" s="152">
        <f t="shared" si="7"/>
        <v>0</v>
      </c>
      <c r="BJ130" s="14" t="s">
        <v>121</v>
      </c>
      <c r="BK130" s="153">
        <f t="shared" si="8"/>
        <v>0</v>
      </c>
      <c r="BL130" s="14" t="s">
        <v>120</v>
      </c>
      <c r="BM130" s="151" t="s">
        <v>129</v>
      </c>
    </row>
    <row r="131" spans="1:65" s="2" customFormat="1" ht="14.45" hidden="1" customHeight="1">
      <c r="A131" s="26"/>
      <c r="B131" s="140"/>
      <c r="C131" s="141"/>
      <c r="D131" s="141"/>
      <c r="E131" s="142"/>
      <c r="F131" s="143"/>
      <c r="G131" s="144"/>
      <c r="H131" s="145"/>
      <c r="I131" s="145"/>
      <c r="J131" s="145"/>
      <c r="K131" s="146"/>
      <c r="L131" s="27"/>
      <c r="M131" s="147" t="s">
        <v>1</v>
      </c>
      <c r="N131" s="148" t="s">
        <v>37</v>
      </c>
      <c r="O131" s="149">
        <v>3.8503500000000002</v>
      </c>
      <c r="P131" s="149">
        <f t="shared" si="0"/>
        <v>0</v>
      </c>
      <c r="Q131" s="149">
        <v>0</v>
      </c>
      <c r="R131" s="149">
        <f t="shared" si="1"/>
        <v>0</v>
      </c>
      <c r="S131" s="149">
        <v>0</v>
      </c>
      <c r="T131" s="150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120</v>
      </c>
      <c r="AT131" s="151" t="s">
        <v>118</v>
      </c>
      <c r="AU131" s="151" t="s">
        <v>121</v>
      </c>
      <c r="AY131" s="14" t="s">
        <v>116</v>
      </c>
      <c r="BE131" s="152">
        <f t="shared" si="3"/>
        <v>0</v>
      </c>
      <c r="BF131" s="152">
        <f t="shared" si="4"/>
        <v>0</v>
      </c>
      <c r="BG131" s="152">
        <f t="shared" si="5"/>
        <v>0</v>
      </c>
      <c r="BH131" s="152">
        <f t="shared" si="6"/>
        <v>0</v>
      </c>
      <c r="BI131" s="152">
        <f t="shared" si="7"/>
        <v>0</v>
      </c>
      <c r="BJ131" s="14" t="s">
        <v>121</v>
      </c>
      <c r="BK131" s="153">
        <f t="shared" si="8"/>
        <v>0</v>
      </c>
      <c r="BL131" s="14" t="s">
        <v>120</v>
      </c>
      <c r="BM131" s="151" t="s">
        <v>130</v>
      </c>
    </row>
    <row r="132" spans="1:65" s="2" customFormat="1" ht="24.2" hidden="1" customHeight="1">
      <c r="A132" s="26"/>
      <c r="B132" s="140"/>
      <c r="C132" s="141"/>
      <c r="D132" s="141"/>
      <c r="E132" s="142"/>
      <c r="F132" s="143"/>
      <c r="G132" s="144"/>
      <c r="H132" s="145"/>
      <c r="I132" s="145"/>
      <c r="J132" s="145"/>
      <c r="K132" s="146"/>
      <c r="L132" s="27"/>
      <c r="M132" s="147" t="s">
        <v>1</v>
      </c>
      <c r="N132" s="148" t="s">
        <v>37</v>
      </c>
      <c r="O132" s="149">
        <v>7.0999999999999994E-2</v>
      </c>
      <c r="P132" s="149">
        <f t="shared" si="0"/>
        <v>0</v>
      </c>
      <c r="Q132" s="149">
        <v>0</v>
      </c>
      <c r="R132" s="149">
        <f t="shared" si="1"/>
        <v>0</v>
      </c>
      <c r="S132" s="149">
        <v>0</v>
      </c>
      <c r="T132" s="150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120</v>
      </c>
      <c r="AT132" s="151" t="s">
        <v>118</v>
      </c>
      <c r="AU132" s="151" t="s">
        <v>121</v>
      </c>
      <c r="AY132" s="14" t="s">
        <v>116</v>
      </c>
      <c r="BE132" s="152">
        <f t="shared" si="3"/>
        <v>0</v>
      </c>
      <c r="BF132" s="152">
        <f t="shared" si="4"/>
        <v>0</v>
      </c>
      <c r="BG132" s="152">
        <f t="shared" si="5"/>
        <v>0</v>
      </c>
      <c r="BH132" s="152">
        <f t="shared" si="6"/>
        <v>0</v>
      </c>
      <c r="BI132" s="152">
        <f t="shared" si="7"/>
        <v>0</v>
      </c>
      <c r="BJ132" s="14" t="s">
        <v>121</v>
      </c>
      <c r="BK132" s="153">
        <f t="shared" si="8"/>
        <v>0</v>
      </c>
      <c r="BL132" s="14" t="s">
        <v>120</v>
      </c>
      <c r="BM132" s="151" t="s">
        <v>131</v>
      </c>
    </row>
    <row r="133" spans="1:65" s="2" customFormat="1" ht="14.45" hidden="1" customHeight="1">
      <c r="A133" s="26"/>
      <c r="B133" s="140"/>
      <c r="C133" s="141"/>
      <c r="D133" s="141"/>
      <c r="E133" s="142"/>
      <c r="F133" s="143"/>
      <c r="G133" s="144"/>
      <c r="H133" s="145"/>
      <c r="I133" s="145"/>
      <c r="J133" s="145"/>
      <c r="K133" s="146"/>
      <c r="L133" s="27"/>
      <c r="M133" s="147" t="s">
        <v>1</v>
      </c>
      <c r="N133" s="148" t="s">
        <v>37</v>
      </c>
      <c r="O133" s="149">
        <v>1.7000000000000001E-2</v>
      </c>
      <c r="P133" s="149">
        <f t="shared" si="0"/>
        <v>0</v>
      </c>
      <c r="Q133" s="149">
        <v>0</v>
      </c>
      <c r="R133" s="149">
        <f t="shared" si="1"/>
        <v>0</v>
      </c>
      <c r="S133" s="149">
        <v>0</v>
      </c>
      <c r="T133" s="150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120</v>
      </c>
      <c r="AT133" s="151" t="s">
        <v>118</v>
      </c>
      <c r="AU133" s="151" t="s">
        <v>121</v>
      </c>
      <c r="AY133" s="14" t="s">
        <v>116</v>
      </c>
      <c r="BE133" s="152">
        <f t="shared" si="3"/>
        <v>0</v>
      </c>
      <c r="BF133" s="152">
        <f t="shared" si="4"/>
        <v>0</v>
      </c>
      <c r="BG133" s="152">
        <f t="shared" si="5"/>
        <v>0</v>
      </c>
      <c r="BH133" s="152">
        <f t="shared" si="6"/>
        <v>0</v>
      </c>
      <c r="BI133" s="152">
        <f t="shared" si="7"/>
        <v>0</v>
      </c>
      <c r="BJ133" s="14" t="s">
        <v>121</v>
      </c>
      <c r="BK133" s="153">
        <f t="shared" si="8"/>
        <v>0</v>
      </c>
      <c r="BL133" s="14" t="s">
        <v>120</v>
      </c>
      <c r="BM133" s="151" t="s">
        <v>133</v>
      </c>
    </row>
    <row r="134" spans="1:65" s="2" customFormat="1" ht="24.2" hidden="1" customHeight="1">
      <c r="A134" s="26"/>
      <c r="B134" s="140"/>
      <c r="C134" s="141"/>
      <c r="D134" s="141"/>
      <c r="E134" s="142"/>
      <c r="F134" s="143"/>
      <c r="G134" s="144"/>
      <c r="H134" s="145"/>
      <c r="I134" s="145"/>
      <c r="J134" s="145"/>
      <c r="K134" s="146"/>
      <c r="L134" s="27"/>
      <c r="M134" s="147" t="s">
        <v>1</v>
      </c>
      <c r="N134" s="148" t="s">
        <v>37</v>
      </c>
      <c r="O134" s="149">
        <v>6.3940000000000001</v>
      </c>
      <c r="P134" s="149">
        <f t="shared" si="0"/>
        <v>0</v>
      </c>
      <c r="Q134" s="149">
        <v>0</v>
      </c>
      <c r="R134" s="149">
        <f t="shared" si="1"/>
        <v>0</v>
      </c>
      <c r="S134" s="149">
        <v>0</v>
      </c>
      <c r="T134" s="150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120</v>
      </c>
      <c r="AT134" s="151" t="s">
        <v>118</v>
      </c>
      <c r="AU134" s="151" t="s">
        <v>121</v>
      </c>
      <c r="AY134" s="14" t="s">
        <v>116</v>
      </c>
      <c r="BE134" s="152">
        <f t="shared" si="3"/>
        <v>0</v>
      </c>
      <c r="BF134" s="152">
        <f t="shared" si="4"/>
        <v>0</v>
      </c>
      <c r="BG134" s="152">
        <f t="shared" si="5"/>
        <v>0</v>
      </c>
      <c r="BH134" s="152">
        <f t="shared" si="6"/>
        <v>0</v>
      </c>
      <c r="BI134" s="152">
        <f t="shared" si="7"/>
        <v>0</v>
      </c>
      <c r="BJ134" s="14" t="s">
        <v>121</v>
      </c>
      <c r="BK134" s="153">
        <f t="shared" si="8"/>
        <v>0</v>
      </c>
      <c r="BL134" s="14" t="s">
        <v>120</v>
      </c>
      <c r="BM134" s="151" t="s">
        <v>136</v>
      </c>
    </row>
    <row r="135" spans="1:65" s="2" customFormat="1" ht="24.2" hidden="1" customHeight="1">
      <c r="A135" s="26"/>
      <c r="B135" s="140"/>
      <c r="C135" s="141"/>
      <c r="D135" s="141"/>
      <c r="E135" s="142"/>
      <c r="F135" s="143"/>
      <c r="G135" s="144"/>
      <c r="H135" s="145"/>
      <c r="I135" s="145"/>
      <c r="J135" s="145"/>
      <c r="K135" s="146"/>
      <c r="L135" s="27"/>
      <c r="M135" s="147" t="s">
        <v>1</v>
      </c>
      <c r="N135" s="148" t="s">
        <v>37</v>
      </c>
      <c r="O135" s="149">
        <v>0.89449000000000001</v>
      </c>
      <c r="P135" s="149">
        <f t="shared" si="0"/>
        <v>0</v>
      </c>
      <c r="Q135" s="149">
        <v>0</v>
      </c>
      <c r="R135" s="149">
        <f t="shared" si="1"/>
        <v>0</v>
      </c>
      <c r="S135" s="149">
        <v>0</v>
      </c>
      <c r="T135" s="150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120</v>
      </c>
      <c r="AT135" s="151" t="s">
        <v>118</v>
      </c>
      <c r="AU135" s="151" t="s">
        <v>121</v>
      </c>
      <c r="AY135" s="14" t="s">
        <v>116</v>
      </c>
      <c r="BE135" s="152">
        <f t="shared" si="3"/>
        <v>0</v>
      </c>
      <c r="BF135" s="152">
        <f t="shared" si="4"/>
        <v>0</v>
      </c>
      <c r="BG135" s="152">
        <f t="shared" si="5"/>
        <v>0</v>
      </c>
      <c r="BH135" s="152">
        <f t="shared" si="6"/>
        <v>0</v>
      </c>
      <c r="BI135" s="152">
        <f t="shared" si="7"/>
        <v>0</v>
      </c>
      <c r="BJ135" s="14" t="s">
        <v>121</v>
      </c>
      <c r="BK135" s="153">
        <f t="shared" si="8"/>
        <v>0</v>
      </c>
      <c r="BL135" s="14" t="s">
        <v>120</v>
      </c>
      <c r="BM135" s="151" t="s">
        <v>137</v>
      </c>
    </row>
    <row r="136" spans="1:65" s="2" customFormat="1" ht="24.2" hidden="1" customHeight="1">
      <c r="A136" s="26"/>
      <c r="B136" s="140"/>
      <c r="C136" s="154"/>
      <c r="D136" s="154"/>
      <c r="E136" s="155"/>
      <c r="F136" s="156"/>
      <c r="G136" s="157"/>
      <c r="H136" s="158"/>
      <c r="I136" s="158"/>
      <c r="J136" s="158"/>
      <c r="K136" s="159"/>
      <c r="L136" s="160"/>
      <c r="M136" s="161" t="s">
        <v>1</v>
      </c>
      <c r="N136" s="162" t="s">
        <v>37</v>
      </c>
      <c r="O136" s="149">
        <v>0</v>
      </c>
      <c r="P136" s="149">
        <f t="shared" si="0"/>
        <v>0</v>
      </c>
      <c r="Q136" s="149">
        <v>1E-3</v>
      </c>
      <c r="R136" s="149">
        <f t="shared" si="1"/>
        <v>0</v>
      </c>
      <c r="S136" s="149">
        <v>0</v>
      </c>
      <c r="T136" s="150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132</v>
      </c>
      <c r="AT136" s="151" t="s">
        <v>138</v>
      </c>
      <c r="AU136" s="151" t="s">
        <v>121</v>
      </c>
      <c r="AY136" s="14" t="s">
        <v>116</v>
      </c>
      <c r="BE136" s="152">
        <f t="shared" si="3"/>
        <v>0</v>
      </c>
      <c r="BF136" s="152">
        <f t="shared" si="4"/>
        <v>0</v>
      </c>
      <c r="BG136" s="152">
        <f t="shared" si="5"/>
        <v>0</v>
      </c>
      <c r="BH136" s="152">
        <f t="shared" si="6"/>
        <v>0</v>
      </c>
      <c r="BI136" s="152">
        <f t="shared" si="7"/>
        <v>0</v>
      </c>
      <c r="BJ136" s="14" t="s">
        <v>121</v>
      </c>
      <c r="BK136" s="153">
        <f t="shared" si="8"/>
        <v>0</v>
      </c>
      <c r="BL136" s="14" t="s">
        <v>120</v>
      </c>
      <c r="BM136" s="151" t="s">
        <v>139</v>
      </c>
    </row>
    <row r="137" spans="1:65" s="12" customFormat="1" ht="22.7" customHeight="1">
      <c r="B137" s="128"/>
      <c r="D137" s="129" t="s">
        <v>70</v>
      </c>
      <c r="E137" s="138" t="s">
        <v>121</v>
      </c>
      <c r="F137" s="138" t="s">
        <v>140</v>
      </c>
      <c r="J137" s="139"/>
      <c r="L137" s="128"/>
      <c r="M137" s="132"/>
      <c r="N137" s="133"/>
      <c r="O137" s="133"/>
      <c r="P137" s="134">
        <f>P138</f>
        <v>0.91839999999999999</v>
      </c>
      <c r="Q137" s="133"/>
      <c r="R137" s="134">
        <f>R138</f>
        <v>0</v>
      </c>
      <c r="S137" s="133"/>
      <c r="T137" s="135">
        <f>T138</f>
        <v>0</v>
      </c>
      <c r="AR137" s="129" t="s">
        <v>79</v>
      </c>
      <c r="AT137" s="136" t="s">
        <v>70</v>
      </c>
      <c r="AU137" s="136" t="s">
        <v>79</v>
      </c>
      <c r="AY137" s="129" t="s">
        <v>116</v>
      </c>
      <c r="BK137" s="137">
        <f>BK138</f>
        <v>0</v>
      </c>
    </row>
    <row r="138" spans="1:65" s="2" customFormat="1" ht="24.2" customHeight="1">
      <c r="A138" s="26"/>
      <c r="B138" s="140"/>
      <c r="C138" s="141" t="s">
        <v>141</v>
      </c>
      <c r="D138" s="141" t="s">
        <v>118</v>
      </c>
      <c r="E138" s="204" t="s">
        <v>142</v>
      </c>
      <c r="F138" s="205" t="s">
        <v>143</v>
      </c>
      <c r="G138" s="206" t="s">
        <v>119</v>
      </c>
      <c r="H138" s="207">
        <v>229.6</v>
      </c>
      <c r="I138" s="145"/>
      <c r="J138" s="145"/>
      <c r="K138" s="146"/>
      <c r="L138" s="27"/>
      <c r="M138" s="147" t="s">
        <v>1</v>
      </c>
      <c r="N138" s="148" t="s">
        <v>37</v>
      </c>
      <c r="O138" s="149">
        <v>4.0000000000000001E-3</v>
      </c>
      <c r="P138" s="149">
        <f>O138*H138</f>
        <v>0.91839999999999999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120</v>
      </c>
      <c r="AT138" s="151" t="s">
        <v>118</v>
      </c>
      <c r="AU138" s="151" t="s">
        <v>121</v>
      </c>
      <c r="AY138" s="14" t="s">
        <v>116</v>
      </c>
      <c r="BE138" s="152">
        <f>IF(N138="základná",J138,0)</f>
        <v>0</v>
      </c>
      <c r="BF138" s="152">
        <f>IF(N138="znížená",J138,0)</f>
        <v>0</v>
      </c>
      <c r="BG138" s="152">
        <f>IF(N138="zákl. prenesená",J138,0)</f>
        <v>0</v>
      </c>
      <c r="BH138" s="152">
        <f>IF(N138="zníž. prenesená",J138,0)</f>
        <v>0</v>
      </c>
      <c r="BI138" s="152">
        <f>IF(N138="nulová",J138,0)</f>
        <v>0</v>
      </c>
      <c r="BJ138" s="14" t="s">
        <v>121</v>
      </c>
      <c r="BK138" s="153">
        <f>ROUND(I138*H138,3)</f>
        <v>0</v>
      </c>
      <c r="BL138" s="14" t="s">
        <v>120</v>
      </c>
      <c r="BM138" s="151" t="s">
        <v>144</v>
      </c>
    </row>
    <row r="139" spans="1:65" s="12" customFormat="1" ht="22.7" customHeight="1">
      <c r="B139" s="128"/>
      <c r="D139" s="129" t="s">
        <v>70</v>
      </c>
      <c r="E139" s="208" t="s">
        <v>128</v>
      </c>
      <c r="F139" s="208" t="s">
        <v>145</v>
      </c>
      <c r="G139" s="209"/>
      <c r="H139" s="209"/>
      <c r="J139" s="139"/>
      <c r="L139" s="128"/>
      <c r="M139" s="132"/>
      <c r="N139" s="133"/>
      <c r="O139" s="133"/>
      <c r="P139" s="134">
        <f>SUM(P140:P147)</f>
        <v>580.51426000000004</v>
      </c>
      <c r="Q139" s="133"/>
      <c r="R139" s="134">
        <f>SUM(R140:R147)</f>
        <v>609.57200799999998</v>
      </c>
      <c r="S139" s="133"/>
      <c r="T139" s="135">
        <f>SUM(T140:T147)</f>
        <v>0</v>
      </c>
      <c r="AR139" s="129" t="s">
        <v>79</v>
      </c>
      <c r="AT139" s="136" t="s">
        <v>70</v>
      </c>
      <c r="AU139" s="136" t="s">
        <v>79</v>
      </c>
      <c r="AY139" s="129" t="s">
        <v>116</v>
      </c>
      <c r="BK139" s="137">
        <f>SUM(BK140:BK147)</f>
        <v>0</v>
      </c>
    </row>
    <row r="140" spans="1:65" s="2" customFormat="1" ht="37.700000000000003" customHeight="1">
      <c r="A140" s="26"/>
      <c r="B140" s="140"/>
      <c r="C140" s="141" t="s">
        <v>146</v>
      </c>
      <c r="D140" s="141" t="s">
        <v>118</v>
      </c>
      <c r="E140" s="204" t="s">
        <v>147</v>
      </c>
      <c r="F140" s="205" t="s">
        <v>148</v>
      </c>
      <c r="G140" s="206" t="s">
        <v>119</v>
      </c>
      <c r="H140" s="207">
        <v>316.8</v>
      </c>
      <c r="I140" s="145"/>
      <c r="J140" s="145"/>
      <c r="K140" s="146"/>
      <c r="L140" s="27"/>
      <c r="M140" s="147" t="s">
        <v>1</v>
      </c>
      <c r="N140" s="148" t="s">
        <v>37</v>
      </c>
      <c r="O140" s="149">
        <v>2.5999999999999999E-2</v>
      </c>
      <c r="P140" s="149">
        <f t="shared" ref="P140:P147" si="9">O140*H140</f>
        <v>8.2368000000000006</v>
      </c>
      <c r="Q140" s="149">
        <v>0.39800000000000002</v>
      </c>
      <c r="R140" s="149">
        <f t="shared" ref="R140:R147" si="10">Q140*H140</f>
        <v>126.08640000000001</v>
      </c>
      <c r="S140" s="149">
        <v>0</v>
      </c>
      <c r="T140" s="150">
        <f t="shared" ref="T140:T147" si="11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120</v>
      </c>
      <c r="AT140" s="151" t="s">
        <v>118</v>
      </c>
      <c r="AU140" s="151" t="s">
        <v>121</v>
      </c>
      <c r="AY140" s="14" t="s">
        <v>116</v>
      </c>
      <c r="BE140" s="152">
        <f t="shared" ref="BE140:BE147" si="12">IF(N140="základná",J140,0)</f>
        <v>0</v>
      </c>
      <c r="BF140" s="152">
        <f t="shared" ref="BF140:BF147" si="13">IF(N140="znížená",J140,0)</f>
        <v>0</v>
      </c>
      <c r="BG140" s="152">
        <f t="shared" ref="BG140:BG147" si="14">IF(N140="zákl. prenesená",J140,0)</f>
        <v>0</v>
      </c>
      <c r="BH140" s="152">
        <f t="shared" ref="BH140:BH147" si="15">IF(N140="zníž. prenesená",J140,0)</f>
        <v>0</v>
      </c>
      <c r="BI140" s="152">
        <f t="shared" ref="BI140:BI147" si="16">IF(N140="nulová",J140,0)</f>
        <v>0</v>
      </c>
      <c r="BJ140" s="14" t="s">
        <v>121</v>
      </c>
      <c r="BK140" s="153">
        <f t="shared" ref="BK140:BK147" si="17">ROUND(I140*H140,3)</f>
        <v>0</v>
      </c>
      <c r="BL140" s="14" t="s">
        <v>120</v>
      </c>
      <c r="BM140" s="151" t="s">
        <v>149</v>
      </c>
    </row>
    <row r="141" spans="1:65" s="2" customFormat="1" ht="24.2" customHeight="1">
      <c r="A141" s="26"/>
      <c r="B141" s="140"/>
      <c r="C141" s="141" t="s">
        <v>150</v>
      </c>
      <c r="D141" s="141" t="s">
        <v>118</v>
      </c>
      <c r="E141" s="204" t="s">
        <v>151</v>
      </c>
      <c r="F141" s="205" t="s">
        <v>152</v>
      </c>
      <c r="G141" s="206" t="s">
        <v>119</v>
      </c>
      <c r="H141" s="207">
        <v>236</v>
      </c>
      <c r="I141" s="145"/>
      <c r="J141" s="145"/>
      <c r="K141" s="146"/>
      <c r="L141" s="27"/>
      <c r="M141" s="147" t="s">
        <v>1</v>
      </c>
      <c r="N141" s="148" t="s">
        <v>37</v>
      </c>
      <c r="O141" s="149">
        <v>2.3120000000000002E-2</v>
      </c>
      <c r="P141" s="149">
        <f t="shared" si="9"/>
        <v>5.4563200000000007</v>
      </c>
      <c r="Q141" s="149">
        <v>0.38624999999999998</v>
      </c>
      <c r="R141" s="149">
        <f t="shared" si="10"/>
        <v>91.155000000000001</v>
      </c>
      <c r="S141" s="149">
        <v>0</v>
      </c>
      <c r="T141" s="150">
        <f t="shared" si="11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120</v>
      </c>
      <c r="AT141" s="151" t="s">
        <v>118</v>
      </c>
      <c r="AU141" s="151" t="s">
        <v>121</v>
      </c>
      <c r="AY141" s="14" t="s">
        <v>116</v>
      </c>
      <c r="BE141" s="152">
        <f t="shared" si="12"/>
        <v>0</v>
      </c>
      <c r="BF141" s="152">
        <f t="shared" si="13"/>
        <v>0</v>
      </c>
      <c r="BG141" s="152">
        <f t="shared" si="14"/>
        <v>0</v>
      </c>
      <c r="BH141" s="152">
        <f t="shared" si="15"/>
        <v>0</v>
      </c>
      <c r="BI141" s="152">
        <f t="shared" si="16"/>
        <v>0</v>
      </c>
      <c r="BJ141" s="14" t="s">
        <v>121</v>
      </c>
      <c r="BK141" s="153">
        <f t="shared" si="17"/>
        <v>0</v>
      </c>
      <c r="BL141" s="14" t="s">
        <v>120</v>
      </c>
      <c r="BM141" s="151" t="s">
        <v>153</v>
      </c>
    </row>
    <row r="142" spans="1:65" s="2" customFormat="1" ht="24.2" customHeight="1">
      <c r="A142" s="26"/>
      <c r="B142" s="140"/>
      <c r="C142" s="141" t="s">
        <v>154</v>
      </c>
      <c r="D142" s="141" t="s">
        <v>118</v>
      </c>
      <c r="E142" s="204" t="s">
        <v>155</v>
      </c>
      <c r="F142" s="205" t="s">
        <v>156</v>
      </c>
      <c r="G142" s="206" t="s">
        <v>119</v>
      </c>
      <c r="H142" s="207">
        <v>236</v>
      </c>
      <c r="I142" s="145"/>
      <c r="J142" s="145"/>
      <c r="K142" s="146"/>
      <c r="L142" s="27"/>
      <c r="M142" s="147" t="s">
        <v>1</v>
      </c>
      <c r="N142" s="148" t="s">
        <v>37</v>
      </c>
      <c r="O142" s="149">
        <v>5.5120000000000002E-2</v>
      </c>
      <c r="P142" s="149">
        <f t="shared" si="9"/>
        <v>13.008320000000001</v>
      </c>
      <c r="Q142" s="149">
        <v>0.48574000000000001</v>
      </c>
      <c r="R142" s="149">
        <f t="shared" si="10"/>
        <v>114.63464</v>
      </c>
      <c r="S142" s="149">
        <v>0</v>
      </c>
      <c r="T142" s="150">
        <f t="shared" si="11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120</v>
      </c>
      <c r="AT142" s="151" t="s">
        <v>118</v>
      </c>
      <c r="AU142" s="151" t="s">
        <v>121</v>
      </c>
      <c r="AY142" s="14" t="s">
        <v>116</v>
      </c>
      <c r="BE142" s="152">
        <f t="shared" si="12"/>
        <v>0</v>
      </c>
      <c r="BF142" s="152">
        <f t="shared" si="13"/>
        <v>0</v>
      </c>
      <c r="BG142" s="152">
        <f t="shared" si="14"/>
        <v>0</v>
      </c>
      <c r="BH142" s="152">
        <f t="shared" si="15"/>
        <v>0</v>
      </c>
      <c r="BI142" s="152">
        <f t="shared" si="16"/>
        <v>0</v>
      </c>
      <c r="BJ142" s="14" t="s">
        <v>121</v>
      </c>
      <c r="BK142" s="153">
        <f t="shared" si="17"/>
        <v>0</v>
      </c>
      <c r="BL142" s="14" t="s">
        <v>120</v>
      </c>
      <c r="BM142" s="151" t="s">
        <v>157</v>
      </c>
    </row>
    <row r="143" spans="1:65" s="2" customFormat="1" ht="24.2" customHeight="1">
      <c r="A143" s="26"/>
      <c r="B143" s="140"/>
      <c r="C143" s="141" t="s">
        <v>76</v>
      </c>
      <c r="D143" s="141" t="s">
        <v>118</v>
      </c>
      <c r="E143" s="204" t="s">
        <v>158</v>
      </c>
      <c r="F143" s="205" t="s">
        <v>159</v>
      </c>
      <c r="G143" s="206" t="s">
        <v>119</v>
      </c>
      <c r="H143" s="207">
        <v>936</v>
      </c>
      <c r="I143" s="145"/>
      <c r="J143" s="145"/>
      <c r="K143" s="146"/>
      <c r="L143" s="27"/>
      <c r="M143" s="147" t="s">
        <v>1</v>
      </c>
      <c r="N143" s="148" t="s">
        <v>37</v>
      </c>
      <c r="O143" s="149">
        <v>1.9120000000000002E-2</v>
      </c>
      <c r="P143" s="149">
        <f t="shared" si="9"/>
        <v>17.896320000000003</v>
      </c>
      <c r="Q143" s="149">
        <v>8.0030000000000004E-2</v>
      </c>
      <c r="R143" s="149">
        <f t="shared" si="10"/>
        <v>74.908079999999998</v>
      </c>
      <c r="S143" s="149">
        <v>0</v>
      </c>
      <c r="T143" s="150">
        <f t="shared" si="11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120</v>
      </c>
      <c r="AT143" s="151" t="s">
        <v>118</v>
      </c>
      <c r="AU143" s="151" t="s">
        <v>121</v>
      </c>
      <c r="AY143" s="14" t="s">
        <v>116</v>
      </c>
      <c r="BE143" s="152">
        <f t="shared" si="12"/>
        <v>0</v>
      </c>
      <c r="BF143" s="152">
        <f t="shared" si="13"/>
        <v>0</v>
      </c>
      <c r="BG143" s="152">
        <f t="shared" si="14"/>
        <v>0</v>
      </c>
      <c r="BH143" s="152">
        <f t="shared" si="15"/>
        <v>0</v>
      </c>
      <c r="BI143" s="152">
        <f t="shared" si="16"/>
        <v>0</v>
      </c>
      <c r="BJ143" s="14" t="s">
        <v>121</v>
      </c>
      <c r="BK143" s="153">
        <f t="shared" si="17"/>
        <v>0</v>
      </c>
      <c r="BL143" s="14" t="s">
        <v>120</v>
      </c>
      <c r="BM143" s="151" t="s">
        <v>160</v>
      </c>
    </row>
    <row r="144" spans="1:65" s="2" customFormat="1" ht="37.700000000000003" customHeight="1">
      <c r="A144" s="26"/>
      <c r="B144" s="140"/>
      <c r="C144" s="141" t="s">
        <v>161</v>
      </c>
      <c r="D144" s="141" t="s">
        <v>118</v>
      </c>
      <c r="E144" s="204" t="s">
        <v>162</v>
      </c>
      <c r="F144" s="205" t="s">
        <v>163</v>
      </c>
      <c r="G144" s="206" t="s">
        <v>119</v>
      </c>
      <c r="H144" s="207">
        <v>900.7</v>
      </c>
      <c r="I144" s="145"/>
      <c r="J144" s="145"/>
      <c r="K144" s="146"/>
      <c r="L144" s="27"/>
      <c r="M144" s="147" t="s">
        <v>1</v>
      </c>
      <c r="N144" s="148" t="s">
        <v>37</v>
      </c>
      <c r="O144" s="149">
        <v>0.59499999999999997</v>
      </c>
      <c r="P144" s="149">
        <f t="shared" si="9"/>
        <v>535.91650000000004</v>
      </c>
      <c r="Q144" s="149">
        <v>9.2499999999999999E-2</v>
      </c>
      <c r="R144" s="149">
        <f t="shared" si="10"/>
        <v>83.314750000000004</v>
      </c>
      <c r="S144" s="149">
        <v>0</v>
      </c>
      <c r="T144" s="150">
        <f t="shared" si="11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120</v>
      </c>
      <c r="AT144" s="151" t="s">
        <v>118</v>
      </c>
      <c r="AU144" s="151" t="s">
        <v>121</v>
      </c>
      <c r="AY144" s="14" t="s">
        <v>116</v>
      </c>
      <c r="BE144" s="152">
        <f t="shared" si="12"/>
        <v>0</v>
      </c>
      <c r="BF144" s="152">
        <f t="shared" si="13"/>
        <v>0</v>
      </c>
      <c r="BG144" s="152">
        <f t="shared" si="14"/>
        <v>0</v>
      </c>
      <c r="BH144" s="152">
        <f t="shared" si="15"/>
        <v>0</v>
      </c>
      <c r="BI144" s="152">
        <f t="shared" si="16"/>
        <v>0</v>
      </c>
      <c r="BJ144" s="14" t="s">
        <v>121</v>
      </c>
      <c r="BK144" s="153">
        <f t="shared" si="17"/>
        <v>0</v>
      </c>
      <c r="BL144" s="14" t="s">
        <v>120</v>
      </c>
      <c r="BM144" s="151" t="s">
        <v>164</v>
      </c>
    </row>
    <row r="145" spans="1:65" s="2" customFormat="1" ht="24.2" customHeight="1">
      <c r="A145" s="26"/>
      <c r="B145" s="140"/>
      <c r="C145" s="154" t="s">
        <v>165</v>
      </c>
      <c r="D145" s="154" t="s">
        <v>138</v>
      </c>
      <c r="E145" s="210" t="s">
        <v>166</v>
      </c>
      <c r="F145" s="211" t="s">
        <v>316</v>
      </c>
      <c r="G145" s="212" t="s">
        <v>119</v>
      </c>
      <c r="H145" s="213">
        <v>911.10400000000004</v>
      </c>
      <c r="I145" s="158"/>
      <c r="J145" s="158"/>
      <c r="K145" s="159"/>
      <c r="L145" s="160"/>
      <c r="M145" s="161" t="s">
        <v>1</v>
      </c>
      <c r="N145" s="162" t="s">
        <v>37</v>
      </c>
      <c r="O145" s="149">
        <v>0</v>
      </c>
      <c r="P145" s="149">
        <f t="shared" si="9"/>
        <v>0</v>
      </c>
      <c r="Q145" s="149">
        <v>0.13</v>
      </c>
      <c r="R145" s="149">
        <f t="shared" si="10"/>
        <v>118.44352000000001</v>
      </c>
      <c r="S145" s="149">
        <v>0</v>
      </c>
      <c r="T145" s="150">
        <f t="shared" si="11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132</v>
      </c>
      <c r="AT145" s="151" t="s">
        <v>138</v>
      </c>
      <c r="AU145" s="151" t="s">
        <v>121</v>
      </c>
      <c r="AY145" s="14" t="s">
        <v>116</v>
      </c>
      <c r="BE145" s="152">
        <f t="shared" si="12"/>
        <v>0</v>
      </c>
      <c r="BF145" s="152">
        <f t="shared" si="13"/>
        <v>0</v>
      </c>
      <c r="BG145" s="152">
        <f t="shared" si="14"/>
        <v>0</v>
      </c>
      <c r="BH145" s="152">
        <f t="shared" si="15"/>
        <v>0</v>
      </c>
      <c r="BI145" s="152">
        <f t="shared" si="16"/>
        <v>0</v>
      </c>
      <c r="BJ145" s="14" t="s">
        <v>121</v>
      </c>
      <c r="BK145" s="153">
        <f t="shared" si="17"/>
        <v>0</v>
      </c>
      <c r="BL145" s="14" t="s">
        <v>120</v>
      </c>
      <c r="BM145" s="151" t="s">
        <v>167</v>
      </c>
    </row>
    <row r="146" spans="1:65" s="2" customFormat="1" ht="37.700000000000003" customHeight="1">
      <c r="A146" s="26"/>
      <c r="B146" s="140"/>
      <c r="C146" s="154" t="s">
        <v>168</v>
      </c>
      <c r="D146" s="154" t="s">
        <v>138</v>
      </c>
      <c r="E146" s="210" t="s">
        <v>169</v>
      </c>
      <c r="F146" s="211" t="s">
        <v>317</v>
      </c>
      <c r="G146" s="212" t="s">
        <v>119</v>
      </c>
      <c r="H146" s="213">
        <v>2.798</v>
      </c>
      <c r="I146" s="158"/>
      <c r="J146" s="158"/>
      <c r="K146" s="159"/>
      <c r="L146" s="160"/>
      <c r="M146" s="161" t="s">
        <v>1</v>
      </c>
      <c r="N146" s="162" t="s">
        <v>37</v>
      </c>
      <c r="O146" s="149">
        <v>0</v>
      </c>
      <c r="P146" s="149">
        <f t="shared" si="9"/>
        <v>0</v>
      </c>
      <c r="Q146" s="149">
        <v>0.13800000000000001</v>
      </c>
      <c r="R146" s="149">
        <f t="shared" si="10"/>
        <v>0.38612400000000002</v>
      </c>
      <c r="S146" s="149">
        <v>0</v>
      </c>
      <c r="T146" s="150">
        <f t="shared" si="11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1" t="s">
        <v>132</v>
      </c>
      <c r="AT146" s="151" t="s">
        <v>138</v>
      </c>
      <c r="AU146" s="151" t="s">
        <v>121</v>
      </c>
      <c r="AY146" s="14" t="s">
        <v>116</v>
      </c>
      <c r="BE146" s="152">
        <f t="shared" si="12"/>
        <v>0</v>
      </c>
      <c r="BF146" s="152">
        <f t="shared" si="13"/>
        <v>0</v>
      </c>
      <c r="BG146" s="152">
        <f t="shared" si="14"/>
        <v>0</v>
      </c>
      <c r="BH146" s="152">
        <f t="shared" si="15"/>
        <v>0</v>
      </c>
      <c r="BI146" s="152">
        <f t="shared" si="16"/>
        <v>0</v>
      </c>
      <c r="BJ146" s="14" t="s">
        <v>121</v>
      </c>
      <c r="BK146" s="153">
        <f t="shared" si="17"/>
        <v>0</v>
      </c>
      <c r="BL146" s="14" t="s">
        <v>120</v>
      </c>
      <c r="BM146" s="151" t="s">
        <v>170</v>
      </c>
    </row>
    <row r="147" spans="1:65" s="2" customFormat="1" ht="37.700000000000003" customHeight="1">
      <c r="A147" s="26"/>
      <c r="B147" s="140"/>
      <c r="C147" s="154" t="s">
        <v>7</v>
      </c>
      <c r="D147" s="154" t="s">
        <v>138</v>
      </c>
      <c r="E147" s="210" t="s">
        <v>171</v>
      </c>
      <c r="F147" s="211" t="s">
        <v>318</v>
      </c>
      <c r="G147" s="212" t="s">
        <v>119</v>
      </c>
      <c r="H147" s="213">
        <v>4.6630000000000003</v>
      </c>
      <c r="I147" s="158"/>
      <c r="J147" s="158"/>
      <c r="K147" s="159"/>
      <c r="L147" s="160"/>
      <c r="M147" s="161" t="s">
        <v>1</v>
      </c>
      <c r="N147" s="162" t="s">
        <v>37</v>
      </c>
      <c r="O147" s="149">
        <v>0</v>
      </c>
      <c r="P147" s="149">
        <f t="shared" si="9"/>
        <v>0</v>
      </c>
      <c r="Q147" s="149">
        <v>0.13800000000000001</v>
      </c>
      <c r="R147" s="149">
        <f t="shared" si="10"/>
        <v>0.64349400000000012</v>
      </c>
      <c r="S147" s="149">
        <v>0</v>
      </c>
      <c r="T147" s="150">
        <f t="shared" si="11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1" t="s">
        <v>132</v>
      </c>
      <c r="AT147" s="151" t="s">
        <v>138</v>
      </c>
      <c r="AU147" s="151" t="s">
        <v>121</v>
      </c>
      <c r="AY147" s="14" t="s">
        <v>116</v>
      </c>
      <c r="BE147" s="152">
        <f t="shared" si="12"/>
        <v>0</v>
      </c>
      <c r="BF147" s="152">
        <f t="shared" si="13"/>
        <v>0</v>
      </c>
      <c r="BG147" s="152">
        <f t="shared" si="14"/>
        <v>0</v>
      </c>
      <c r="BH147" s="152">
        <f t="shared" si="15"/>
        <v>0</v>
      </c>
      <c r="BI147" s="152">
        <f t="shared" si="16"/>
        <v>0</v>
      </c>
      <c r="BJ147" s="14" t="s">
        <v>121</v>
      </c>
      <c r="BK147" s="153">
        <f t="shared" si="17"/>
        <v>0</v>
      </c>
      <c r="BL147" s="14" t="s">
        <v>120</v>
      </c>
      <c r="BM147" s="151" t="s">
        <v>172</v>
      </c>
    </row>
    <row r="148" spans="1:65" s="12" customFormat="1" ht="22.7" customHeight="1">
      <c r="B148" s="128"/>
      <c r="D148" s="129" t="s">
        <v>70</v>
      </c>
      <c r="E148" s="208" t="s">
        <v>132</v>
      </c>
      <c r="F148" s="208" t="s">
        <v>173</v>
      </c>
      <c r="G148" s="209"/>
      <c r="H148" s="209"/>
      <c r="J148" s="139"/>
      <c r="L148" s="128"/>
      <c r="M148" s="132"/>
      <c r="N148" s="133"/>
      <c r="O148" s="133"/>
      <c r="P148" s="134">
        <f>SUM(P149:P150)</f>
        <v>12.004000000000001</v>
      </c>
      <c r="Q148" s="133"/>
      <c r="R148" s="134">
        <f>SUM(R149:R150)</f>
        <v>1.46288</v>
      </c>
      <c r="S148" s="133"/>
      <c r="T148" s="135">
        <f>SUM(T149:T150)</f>
        <v>0</v>
      </c>
      <c r="AR148" s="129" t="s">
        <v>79</v>
      </c>
      <c r="AT148" s="136" t="s">
        <v>70</v>
      </c>
      <c r="AU148" s="136" t="s">
        <v>79</v>
      </c>
      <c r="AY148" s="129" t="s">
        <v>116</v>
      </c>
      <c r="BK148" s="137">
        <f>SUM(BK149:BK150)</f>
        <v>0</v>
      </c>
    </row>
    <row r="149" spans="1:65" s="2" customFormat="1" ht="14.45" customHeight="1">
      <c r="A149" s="26"/>
      <c r="B149" s="140"/>
      <c r="C149" s="141" t="s">
        <v>174</v>
      </c>
      <c r="D149" s="141" t="s">
        <v>118</v>
      </c>
      <c r="E149" s="204" t="s">
        <v>175</v>
      </c>
      <c r="F149" s="205" t="s">
        <v>176</v>
      </c>
      <c r="G149" s="206" t="s">
        <v>135</v>
      </c>
      <c r="H149" s="207">
        <v>2</v>
      </c>
      <c r="I149" s="145"/>
      <c r="J149" s="145"/>
      <c r="K149" s="146"/>
      <c r="L149" s="27"/>
      <c r="M149" s="147" t="s">
        <v>1</v>
      </c>
      <c r="N149" s="148" t="s">
        <v>37</v>
      </c>
      <c r="O149" s="149">
        <v>2.39</v>
      </c>
      <c r="P149" s="149">
        <f>O149*H149</f>
        <v>4.78</v>
      </c>
      <c r="Q149" s="149">
        <v>0.32079999999999997</v>
      </c>
      <c r="R149" s="149">
        <f>Q149*H149</f>
        <v>0.64159999999999995</v>
      </c>
      <c r="S149" s="149">
        <v>0</v>
      </c>
      <c r="T149" s="150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1" t="s">
        <v>120</v>
      </c>
      <c r="AT149" s="151" t="s">
        <v>118</v>
      </c>
      <c r="AU149" s="151" t="s">
        <v>121</v>
      </c>
      <c r="AY149" s="14" t="s">
        <v>116</v>
      </c>
      <c r="BE149" s="152">
        <f>IF(N149="základná",J149,0)</f>
        <v>0</v>
      </c>
      <c r="BF149" s="152">
        <f>IF(N149="znížená",J149,0)</f>
        <v>0</v>
      </c>
      <c r="BG149" s="152">
        <f>IF(N149="zákl. prenesená",J149,0)</f>
        <v>0</v>
      </c>
      <c r="BH149" s="152">
        <f>IF(N149="zníž. prenesená",J149,0)</f>
        <v>0</v>
      </c>
      <c r="BI149" s="152">
        <f>IF(N149="nulová",J149,0)</f>
        <v>0</v>
      </c>
      <c r="BJ149" s="14" t="s">
        <v>121</v>
      </c>
      <c r="BK149" s="153">
        <f>ROUND(I149*H149,3)</f>
        <v>0</v>
      </c>
      <c r="BL149" s="14" t="s">
        <v>120</v>
      </c>
      <c r="BM149" s="151" t="s">
        <v>177</v>
      </c>
    </row>
    <row r="150" spans="1:65" s="2" customFormat="1" ht="24.2" customHeight="1">
      <c r="A150" s="26"/>
      <c r="B150" s="140"/>
      <c r="C150" s="141" t="s">
        <v>178</v>
      </c>
      <c r="D150" s="141" t="s">
        <v>118</v>
      </c>
      <c r="E150" s="204" t="s">
        <v>179</v>
      </c>
      <c r="F150" s="205" t="s">
        <v>180</v>
      </c>
      <c r="G150" s="206" t="s">
        <v>135</v>
      </c>
      <c r="H150" s="207">
        <v>2</v>
      </c>
      <c r="I150" s="145"/>
      <c r="J150" s="145"/>
      <c r="K150" s="146"/>
      <c r="L150" s="27"/>
      <c r="M150" s="147" t="s">
        <v>1</v>
      </c>
      <c r="N150" s="148" t="s">
        <v>37</v>
      </c>
      <c r="O150" s="149">
        <v>3.6120000000000001</v>
      </c>
      <c r="P150" s="149">
        <f>O150*H150</f>
        <v>7.2240000000000002</v>
      </c>
      <c r="Q150" s="149">
        <v>0.41064000000000001</v>
      </c>
      <c r="R150" s="149">
        <f>Q150*H150</f>
        <v>0.82128000000000001</v>
      </c>
      <c r="S150" s="149">
        <v>0</v>
      </c>
      <c r="T150" s="150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1" t="s">
        <v>120</v>
      </c>
      <c r="AT150" s="151" t="s">
        <v>118</v>
      </c>
      <c r="AU150" s="151" t="s">
        <v>121</v>
      </c>
      <c r="AY150" s="14" t="s">
        <v>116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4" t="s">
        <v>121</v>
      </c>
      <c r="BK150" s="153">
        <f>ROUND(I150*H150,3)</f>
        <v>0</v>
      </c>
      <c r="BL150" s="14" t="s">
        <v>120</v>
      </c>
      <c r="BM150" s="151" t="s">
        <v>181</v>
      </c>
    </row>
    <row r="151" spans="1:65" s="12" customFormat="1" ht="22.7" customHeight="1">
      <c r="B151" s="128"/>
      <c r="D151" s="129" t="s">
        <v>70</v>
      </c>
      <c r="E151" s="208" t="s">
        <v>134</v>
      </c>
      <c r="F151" s="208" t="s">
        <v>182</v>
      </c>
      <c r="G151" s="209"/>
      <c r="H151" s="209"/>
      <c r="J151" s="139"/>
      <c r="L151" s="128"/>
      <c r="M151" s="132"/>
      <c r="N151" s="133"/>
      <c r="O151" s="133"/>
      <c r="P151" s="134">
        <f>SUM(P152:P180)</f>
        <v>60.789195000000007</v>
      </c>
      <c r="Q151" s="133"/>
      <c r="R151" s="134">
        <f>SUM(R152:R180)</f>
        <v>36.352351849999991</v>
      </c>
      <c r="S151" s="133"/>
      <c r="T151" s="135">
        <f>SUM(T152:T180)</f>
        <v>0.19</v>
      </c>
      <c r="AR151" s="129" t="s">
        <v>79</v>
      </c>
      <c r="AT151" s="136" t="s">
        <v>70</v>
      </c>
      <c r="AU151" s="136" t="s">
        <v>79</v>
      </c>
      <c r="AY151" s="129" t="s">
        <v>116</v>
      </c>
      <c r="BK151" s="137">
        <f>SUM(BK152:BK180)</f>
        <v>0</v>
      </c>
    </row>
    <row r="152" spans="1:65" s="2" customFormat="1" ht="24.2" customHeight="1">
      <c r="A152" s="26"/>
      <c r="B152" s="140"/>
      <c r="C152" s="141" t="s">
        <v>183</v>
      </c>
      <c r="D152" s="141" t="s">
        <v>118</v>
      </c>
      <c r="E152" s="204" t="s">
        <v>184</v>
      </c>
      <c r="F152" s="205" t="s">
        <v>185</v>
      </c>
      <c r="G152" s="206" t="s">
        <v>124</v>
      </c>
      <c r="H152" s="207">
        <v>4</v>
      </c>
      <c r="I152" s="145"/>
      <c r="J152" s="145"/>
      <c r="K152" s="146"/>
      <c r="L152" s="27"/>
      <c r="M152" s="147" t="s">
        <v>1</v>
      </c>
      <c r="N152" s="148" t="s">
        <v>37</v>
      </c>
      <c r="O152" s="149">
        <v>0.32</v>
      </c>
      <c r="P152" s="149">
        <f t="shared" ref="P152:P180" si="18">O152*H152</f>
        <v>1.28</v>
      </c>
      <c r="Q152" s="149">
        <v>0.20624000000000001</v>
      </c>
      <c r="R152" s="149">
        <f t="shared" ref="R152:R180" si="19">Q152*H152</f>
        <v>0.82496000000000003</v>
      </c>
      <c r="S152" s="149">
        <v>0</v>
      </c>
      <c r="T152" s="150">
        <f t="shared" ref="T152:T180" si="20"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1" t="s">
        <v>120</v>
      </c>
      <c r="AT152" s="151" t="s">
        <v>118</v>
      </c>
      <c r="AU152" s="151" t="s">
        <v>121</v>
      </c>
      <c r="AY152" s="14" t="s">
        <v>116</v>
      </c>
      <c r="BE152" s="152">
        <f t="shared" ref="BE152:BE180" si="21">IF(N152="základná",J152,0)</f>
        <v>0</v>
      </c>
      <c r="BF152" s="152">
        <f t="shared" ref="BF152:BF180" si="22">IF(N152="znížená",J152,0)</f>
        <v>0</v>
      </c>
      <c r="BG152" s="152">
        <f t="shared" ref="BG152:BG180" si="23">IF(N152="zákl. prenesená",J152,0)</f>
        <v>0</v>
      </c>
      <c r="BH152" s="152">
        <f t="shared" ref="BH152:BH180" si="24">IF(N152="zníž. prenesená",J152,0)</f>
        <v>0</v>
      </c>
      <c r="BI152" s="152">
        <f t="shared" ref="BI152:BI180" si="25">IF(N152="nulová",J152,0)</f>
        <v>0</v>
      </c>
      <c r="BJ152" s="14" t="s">
        <v>121</v>
      </c>
      <c r="BK152" s="153">
        <f t="shared" ref="BK152:BK180" si="26">ROUND(I152*H152,3)</f>
        <v>0</v>
      </c>
      <c r="BL152" s="14" t="s">
        <v>120</v>
      </c>
      <c r="BM152" s="151" t="s">
        <v>186</v>
      </c>
    </row>
    <row r="153" spans="1:65" s="2" customFormat="1" ht="24.2" customHeight="1">
      <c r="A153" s="26"/>
      <c r="B153" s="140"/>
      <c r="C153" s="154" t="s">
        <v>187</v>
      </c>
      <c r="D153" s="154" t="s">
        <v>138</v>
      </c>
      <c r="E153" s="210" t="s">
        <v>188</v>
      </c>
      <c r="F153" s="211" t="s">
        <v>319</v>
      </c>
      <c r="G153" s="212" t="s">
        <v>135</v>
      </c>
      <c r="H153" s="213">
        <v>4.04</v>
      </c>
      <c r="I153" s="158"/>
      <c r="J153" s="158"/>
      <c r="K153" s="159"/>
      <c r="L153" s="160"/>
      <c r="M153" s="161" t="s">
        <v>1</v>
      </c>
      <c r="N153" s="162" t="s">
        <v>37</v>
      </c>
      <c r="O153" s="149">
        <v>0</v>
      </c>
      <c r="P153" s="149">
        <f t="shared" si="18"/>
        <v>0</v>
      </c>
      <c r="Q153" s="149">
        <v>6.5000000000000002E-2</v>
      </c>
      <c r="R153" s="149">
        <f t="shared" si="19"/>
        <v>0.2626</v>
      </c>
      <c r="S153" s="149">
        <v>0</v>
      </c>
      <c r="T153" s="150">
        <f t="shared" si="20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1" t="s">
        <v>132</v>
      </c>
      <c r="AT153" s="151" t="s">
        <v>138</v>
      </c>
      <c r="AU153" s="151" t="s">
        <v>121</v>
      </c>
      <c r="AY153" s="14" t="s">
        <v>116</v>
      </c>
      <c r="BE153" s="152">
        <f t="shared" si="21"/>
        <v>0</v>
      </c>
      <c r="BF153" s="152">
        <f t="shared" si="22"/>
        <v>0</v>
      </c>
      <c r="BG153" s="152">
        <f t="shared" si="23"/>
        <v>0</v>
      </c>
      <c r="BH153" s="152">
        <f t="shared" si="24"/>
        <v>0</v>
      </c>
      <c r="BI153" s="152">
        <f t="shared" si="25"/>
        <v>0</v>
      </c>
      <c r="BJ153" s="14" t="s">
        <v>121</v>
      </c>
      <c r="BK153" s="153">
        <f t="shared" si="26"/>
        <v>0</v>
      </c>
      <c r="BL153" s="14" t="s">
        <v>120</v>
      </c>
      <c r="BM153" s="151" t="s">
        <v>189</v>
      </c>
    </row>
    <row r="154" spans="1:65" s="2" customFormat="1" ht="24.2" customHeight="1">
      <c r="A154" s="26"/>
      <c r="B154" s="140"/>
      <c r="C154" s="141" t="s">
        <v>190</v>
      </c>
      <c r="D154" s="141" t="s">
        <v>118</v>
      </c>
      <c r="E154" s="204" t="s">
        <v>191</v>
      </c>
      <c r="F154" s="205" t="s">
        <v>192</v>
      </c>
      <c r="G154" s="206" t="s">
        <v>124</v>
      </c>
      <c r="H154" s="207">
        <v>63.79</v>
      </c>
      <c r="I154" s="145"/>
      <c r="J154" s="145"/>
      <c r="K154" s="146"/>
      <c r="L154" s="27"/>
      <c r="M154" s="147" t="s">
        <v>1</v>
      </c>
      <c r="N154" s="148" t="s">
        <v>37</v>
      </c>
      <c r="O154" s="149">
        <v>0.27</v>
      </c>
      <c r="P154" s="149">
        <f t="shared" si="18"/>
        <v>17.223300000000002</v>
      </c>
      <c r="Q154" s="149">
        <v>0.15814</v>
      </c>
      <c r="R154" s="149">
        <f t="shared" si="19"/>
        <v>10.0877506</v>
      </c>
      <c r="S154" s="149">
        <v>0</v>
      </c>
      <c r="T154" s="150">
        <f t="shared" si="20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1" t="s">
        <v>120</v>
      </c>
      <c r="AT154" s="151" t="s">
        <v>118</v>
      </c>
      <c r="AU154" s="151" t="s">
        <v>121</v>
      </c>
      <c r="AY154" s="14" t="s">
        <v>116</v>
      </c>
      <c r="BE154" s="152">
        <f t="shared" si="21"/>
        <v>0</v>
      </c>
      <c r="BF154" s="152">
        <f t="shared" si="22"/>
        <v>0</v>
      </c>
      <c r="BG154" s="152">
        <f t="shared" si="23"/>
        <v>0</v>
      </c>
      <c r="BH154" s="152">
        <f t="shared" si="24"/>
        <v>0</v>
      </c>
      <c r="BI154" s="152">
        <f t="shared" si="25"/>
        <v>0</v>
      </c>
      <c r="BJ154" s="14" t="s">
        <v>121</v>
      </c>
      <c r="BK154" s="153">
        <f t="shared" si="26"/>
        <v>0</v>
      </c>
      <c r="BL154" s="14" t="s">
        <v>120</v>
      </c>
      <c r="BM154" s="151" t="s">
        <v>193</v>
      </c>
    </row>
    <row r="155" spans="1:65" s="2" customFormat="1" ht="24.2" customHeight="1">
      <c r="A155" s="26"/>
      <c r="B155" s="140"/>
      <c r="C155" s="154" t="s">
        <v>194</v>
      </c>
      <c r="D155" s="154" t="s">
        <v>138</v>
      </c>
      <c r="E155" s="210" t="s">
        <v>195</v>
      </c>
      <c r="F155" s="211" t="s">
        <v>320</v>
      </c>
      <c r="G155" s="212" t="s">
        <v>135</v>
      </c>
      <c r="H155" s="213">
        <v>64.427999999999997</v>
      </c>
      <c r="I155" s="158"/>
      <c r="J155" s="158"/>
      <c r="K155" s="159"/>
      <c r="L155" s="160"/>
      <c r="M155" s="161" t="s">
        <v>1</v>
      </c>
      <c r="N155" s="162" t="s">
        <v>37</v>
      </c>
      <c r="O155" s="149">
        <v>0</v>
      </c>
      <c r="P155" s="149">
        <f t="shared" si="18"/>
        <v>0</v>
      </c>
      <c r="Q155" s="149">
        <v>8.5000000000000006E-2</v>
      </c>
      <c r="R155" s="149">
        <f t="shared" si="19"/>
        <v>5.4763799999999998</v>
      </c>
      <c r="S155" s="149">
        <v>0</v>
      </c>
      <c r="T155" s="150">
        <f t="shared" si="20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1" t="s">
        <v>132</v>
      </c>
      <c r="AT155" s="151" t="s">
        <v>138</v>
      </c>
      <c r="AU155" s="151" t="s">
        <v>121</v>
      </c>
      <c r="AY155" s="14" t="s">
        <v>116</v>
      </c>
      <c r="BE155" s="152">
        <f t="shared" si="21"/>
        <v>0</v>
      </c>
      <c r="BF155" s="152">
        <f t="shared" si="22"/>
        <v>0</v>
      </c>
      <c r="BG155" s="152">
        <f t="shared" si="23"/>
        <v>0</v>
      </c>
      <c r="BH155" s="152">
        <f t="shared" si="24"/>
        <v>0</v>
      </c>
      <c r="BI155" s="152">
        <f t="shared" si="25"/>
        <v>0</v>
      </c>
      <c r="BJ155" s="14" t="s">
        <v>121</v>
      </c>
      <c r="BK155" s="153">
        <f t="shared" si="26"/>
        <v>0</v>
      </c>
      <c r="BL155" s="14" t="s">
        <v>120</v>
      </c>
      <c r="BM155" s="151" t="s">
        <v>196</v>
      </c>
    </row>
    <row r="156" spans="1:65" s="2" customFormat="1" ht="24.2" customHeight="1">
      <c r="A156" s="26"/>
      <c r="B156" s="140"/>
      <c r="C156" s="141" t="s">
        <v>197</v>
      </c>
      <c r="D156" s="141" t="s">
        <v>118</v>
      </c>
      <c r="E156" s="204" t="s">
        <v>198</v>
      </c>
      <c r="F156" s="205" t="s">
        <v>199</v>
      </c>
      <c r="G156" s="206" t="s">
        <v>124</v>
      </c>
      <c r="H156" s="207">
        <v>5</v>
      </c>
      <c r="I156" s="145"/>
      <c r="J156" s="145"/>
      <c r="K156" s="146"/>
      <c r="L156" s="27"/>
      <c r="M156" s="147" t="s">
        <v>1</v>
      </c>
      <c r="N156" s="148" t="s">
        <v>37</v>
      </c>
      <c r="O156" s="149">
        <v>0.71699999999999997</v>
      </c>
      <c r="P156" s="149">
        <f t="shared" si="18"/>
        <v>3.585</v>
      </c>
      <c r="Q156" s="149">
        <v>0.17015</v>
      </c>
      <c r="R156" s="149">
        <f t="shared" si="19"/>
        <v>0.85075000000000001</v>
      </c>
      <c r="S156" s="149">
        <v>0</v>
      </c>
      <c r="T156" s="150">
        <f t="shared" si="20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1" t="s">
        <v>120</v>
      </c>
      <c r="AT156" s="151" t="s">
        <v>118</v>
      </c>
      <c r="AU156" s="151" t="s">
        <v>121</v>
      </c>
      <c r="AY156" s="14" t="s">
        <v>116</v>
      </c>
      <c r="BE156" s="152">
        <f t="shared" si="21"/>
        <v>0</v>
      </c>
      <c r="BF156" s="152">
        <f t="shared" si="22"/>
        <v>0</v>
      </c>
      <c r="BG156" s="152">
        <f t="shared" si="23"/>
        <v>0</v>
      </c>
      <c r="BH156" s="152">
        <f t="shared" si="24"/>
        <v>0</v>
      </c>
      <c r="BI156" s="152">
        <f t="shared" si="25"/>
        <v>0</v>
      </c>
      <c r="BJ156" s="14" t="s">
        <v>121</v>
      </c>
      <c r="BK156" s="153">
        <f t="shared" si="26"/>
        <v>0</v>
      </c>
      <c r="BL156" s="14" t="s">
        <v>120</v>
      </c>
      <c r="BM156" s="151" t="s">
        <v>200</v>
      </c>
    </row>
    <row r="157" spans="1:65" s="2" customFormat="1" ht="24.2" customHeight="1">
      <c r="A157" s="26"/>
      <c r="B157" s="140"/>
      <c r="C157" s="154" t="s">
        <v>201</v>
      </c>
      <c r="D157" s="154" t="s">
        <v>138</v>
      </c>
      <c r="E157" s="210" t="s">
        <v>202</v>
      </c>
      <c r="F157" s="211" t="s">
        <v>203</v>
      </c>
      <c r="G157" s="212" t="s">
        <v>135</v>
      </c>
      <c r="H157" s="213">
        <v>5.05</v>
      </c>
      <c r="I157" s="158"/>
      <c r="J157" s="158"/>
      <c r="K157" s="159"/>
      <c r="L157" s="160"/>
      <c r="M157" s="161" t="s">
        <v>1</v>
      </c>
      <c r="N157" s="162" t="s">
        <v>37</v>
      </c>
      <c r="O157" s="149">
        <v>0</v>
      </c>
      <c r="P157" s="149">
        <f t="shared" si="18"/>
        <v>0</v>
      </c>
      <c r="Q157" s="149">
        <v>6.5000000000000002E-2</v>
      </c>
      <c r="R157" s="149">
        <f t="shared" si="19"/>
        <v>0.32824999999999999</v>
      </c>
      <c r="S157" s="149">
        <v>0</v>
      </c>
      <c r="T157" s="150">
        <f t="shared" si="20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1" t="s">
        <v>132</v>
      </c>
      <c r="AT157" s="151" t="s">
        <v>138</v>
      </c>
      <c r="AU157" s="151" t="s">
        <v>121</v>
      </c>
      <c r="AY157" s="14" t="s">
        <v>116</v>
      </c>
      <c r="BE157" s="152">
        <f t="shared" si="21"/>
        <v>0</v>
      </c>
      <c r="BF157" s="152">
        <f t="shared" si="22"/>
        <v>0</v>
      </c>
      <c r="BG157" s="152">
        <f t="shared" si="23"/>
        <v>0</v>
      </c>
      <c r="BH157" s="152">
        <f t="shared" si="24"/>
        <v>0</v>
      </c>
      <c r="BI157" s="152">
        <f t="shared" si="25"/>
        <v>0</v>
      </c>
      <c r="BJ157" s="14" t="s">
        <v>121</v>
      </c>
      <c r="BK157" s="153">
        <f t="shared" si="26"/>
        <v>0</v>
      </c>
      <c r="BL157" s="14" t="s">
        <v>120</v>
      </c>
      <c r="BM157" s="151" t="s">
        <v>204</v>
      </c>
    </row>
    <row r="158" spans="1:65" s="2" customFormat="1" ht="24.2" customHeight="1">
      <c r="A158" s="26"/>
      <c r="B158" s="140"/>
      <c r="C158" s="141" t="s">
        <v>205</v>
      </c>
      <c r="D158" s="141" t="s">
        <v>118</v>
      </c>
      <c r="E158" s="204" t="s">
        <v>206</v>
      </c>
      <c r="F158" s="205" t="s">
        <v>207</v>
      </c>
      <c r="G158" s="206" t="s">
        <v>124</v>
      </c>
      <c r="H158" s="207">
        <v>4.3550000000000004</v>
      </c>
      <c r="I158" s="145"/>
      <c r="J158" s="145"/>
      <c r="K158" s="146"/>
      <c r="L158" s="27"/>
      <c r="M158" s="147" t="s">
        <v>1</v>
      </c>
      <c r="N158" s="148" t="s">
        <v>37</v>
      </c>
      <c r="O158" s="149">
        <v>0.20399999999999999</v>
      </c>
      <c r="P158" s="149">
        <f t="shared" si="18"/>
        <v>0.88841999999999999</v>
      </c>
      <c r="Q158" s="149">
        <v>0.12584000000000001</v>
      </c>
      <c r="R158" s="149">
        <f t="shared" si="19"/>
        <v>0.54803320000000011</v>
      </c>
      <c r="S158" s="149">
        <v>0</v>
      </c>
      <c r="T158" s="150">
        <f t="shared" si="20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1" t="s">
        <v>120</v>
      </c>
      <c r="AT158" s="151" t="s">
        <v>118</v>
      </c>
      <c r="AU158" s="151" t="s">
        <v>121</v>
      </c>
      <c r="AY158" s="14" t="s">
        <v>116</v>
      </c>
      <c r="BE158" s="152">
        <f t="shared" si="21"/>
        <v>0</v>
      </c>
      <c r="BF158" s="152">
        <f t="shared" si="22"/>
        <v>0</v>
      </c>
      <c r="BG158" s="152">
        <f t="shared" si="23"/>
        <v>0</v>
      </c>
      <c r="BH158" s="152">
        <f t="shared" si="24"/>
        <v>0</v>
      </c>
      <c r="BI158" s="152">
        <f t="shared" si="25"/>
        <v>0</v>
      </c>
      <c r="BJ158" s="14" t="s">
        <v>121</v>
      </c>
      <c r="BK158" s="153">
        <f t="shared" si="26"/>
        <v>0</v>
      </c>
      <c r="BL158" s="14" t="s">
        <v>120</v>
      </c>
      <c r="BM158" s="151" t="s">
        <v>208</v>
      </c>
    </row>
    <row r="159" spans="1:65" s="2" customFormat="1" ht="14.45" customHeight="1">
      <c r="A159" s="26"/>
      <c r="B159" s="140"/>
      <c r="C159" s="154" t="s">
        <v>209</v>
      </c>
      <c r="D159" s="154" t="s">
        <v>138</v>
      </c>
      <c r="E159" s="210" t="s">
        <v>210</v>
      </c>
      <c r="F159" s="211" t="s">
        <v>211</v>
      </c>
      <c r="G159" s="212" t="s">
        <v>135</v>
      </c>
      <c r="H159" s="213">
        <v>4.399</v>
      </c>
      <c r="I159" s="158"/>
      <c r="J159" s="158"/>
      <c r="K159" s="159"/>
      <c r="L159" s="160"/>
      <c r="M159" s="161" t="s">
        <v>1</v>
      </c>
      <c r="N159" s="162" t="s">
        <v>37</v>
      </c>
      <c r="O159" s="149">
        <v>0</v>
      </c>
      <c r="P159" s="149">
        <f t="shared" si="18"/>
        <v>0</v>
      </c>
      <c r="Q159" s="149">
        <v>2.3E-2</v>
      </c>
      <c r="R159" s="149">
        <f t="shared" si="19"/>
        <v>0.101177</v>
      </c>
      <c r="S159" s="149">
        <v>0</v>
      </c>
      <c r="T159" s="150">
        <f t="shared" si="20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1" t="s">
        <v>132</v>
      </c>
      <c r="AT159" s="151" t="s">
        <v>138</v>
      </c>
      <c r="AU159" s="151" t="s">
        <v>121</v>
      </c>
      <c r="AY159" s="14" t="s">
        <v>116</v>
      </c>
      <c r="BE159" s="152">
        <f t="shared" si="21"/>
        <v>0</v>
      </c>
      <c r="BF159" s="152">
        <f t="shared" si="22"/>
        <v>0</v>
      </c>
      <c r="BG159" s="152">
        <f t="shared" si="23"/>
        <v>0</v>
      </c>
      <c r="BH159" s="152">
        <f t="shared" si="24"/>
        <v>0</v>
      </c>
      <c r="BI159" s="152">
        <f t="shared" si="25"/>
        <v>0</v>
      </c>
      <c r="BJ159" s="14" t="s">
        <v>121</v>
      </c>
      <c r="BK159" s="153">
        <f t="shared" si="26"/>
        <v>0</v>
      </c>
      <c r="BL159" s="14" t="s">
        <v>120</v>
      </c>
      <c r="BM159" s="151" t="s">
        <v>212</v>
      </c>
    </row>
    <row r="160" spans="1:65" s="2" customFormat="1" ht="24.2" customHeight="1">
      <c r="A160" s="26"/>
      <c r="B160" s="140"/>
      <c r="C160" s="141" t="s">
        <v>213</v>
      </c>
      <c r="D160" s="141" t="s">
        <v>118</v>
      </c>
      <c r="E160" s="204" t="s">
        <v>214</v>
      </c>
      <c r="F160" s="205" t="s">
        <v>215</v>
      </c>
      <c r="G160" s="206" t="s">
        <v>126</v>
      </c>
      <c r="H160" s="207">
        <v>4.4550000000000001</v>
      </c>
      <c r="I160" s="145"/>
      <c r="J160" s="145"/>
      <c r="K160" s="146"/>
      <c r="L160" s="27"/>
      <c r="M160" s="147" t="s">
        <v>1</v>
      </c>
      <c r="N160" s="148" t="s">
        <v>37</v>
      </c>
      <c r="O160" s="149">
        <v>1.363</v>
      </c>
      <c r="P160" s="149">
        <f t="shared" si="18"/>
        <v>6.072165</v>
      </c>
      <c r="Q160" s="149">
        <v>2.3083100000000001</v>
      </c>
      <c r="R160" s="149">
        <f t="shared" si="19"/>
        <v>10.283521050000001</v>
      </c>
      <c r="S160" s="149">
        <v>0</v>
      </c>
      <c r="T160" s="150">
        <f t="shared" si="20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1" t="s">
        <v>120</v>
      </c>
      <c r="AT160" s="151" t="s">
        <v>118</v>
      </c>
      <c r="AU160" s="151" t="s">
        <v>121</v>
      </c>
      <c r="AY160" s="14" t="s">
        <v>116</v>
      </c>
      <c r="BE160" s="152">
        <f t="shared" si="21"/>
        <v>0</v>
      </c>
      <c r="BF160" s="152">
        <f t="shared" si="22"/>
        <v>0</v>
      </c>
      <c r="BG160" s="152">
        <f t="shared" si="23"/>
        <v>0</v>
      </c>
      <c r="BH160" s="152">
        <f t="shared" si="24"/>
        <v>0</v>
      </c>
      <c r="BI160" s="152">
        <f t="shared" si="25"/>
        <v>0</v>
      </c>
      <c r="BJ160" s="14" t="s">
        <v>121</v>
      </c>
      <c r="BK160" s="153">
        <f t="shared" si="26"/>
        <v>0</v>
      </c>
      <c r="BL160" s="14" t="s">
        <v>120</v>
      </c>
      <c r="BM160" s="151" t="s">
        <v>216</v>
      </c>
    </row>
    <row r="161" spans="1:65" s="2" customFormat="1" ht="24.2" hidden="1" customHeight="1">
      <c r="A161" s="26"/>
      <c r="B161" s="140"/>
      <c r="C161" s="141"/>
      <c r="D161" s="141"/>
      <c r="E161" s="204"/>
      <c r="F161" s="205"/>
      <c r="G161" s="206"/>
      <c r="H161" s="207"/>
      <c r="I161" s="145"/>
      <c r="J161" s="145"/>
      <c r="K161" s="146"/>
      <c r="L161" s="27"/>
      <c r="M161" s="147" t="s">
        <v>1</v>
      </c>
      <c r="N161" s="148" t="s">
        <v>37</v>
      </c>
      <c r="O161" s="149">
        <v>0.185</v>
      </c>
      <c r="P161" s="149">
        <f t="shared" si="18"/>
        <v>0</v>
      </c>
      <c r="Q161" s="149">
        <v>0</v>
      </c>
      <c r="R161" s="149">
        <f t="shared" si="19"/>
        <v>0</v>
      </c>
      <c r="S161" s="149">
        <v>0</v>
      </c>
      <c r="T161" s="150">
        <f t="shared" si="20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1" t="s">
        <v>120</v>
      </c>
      <c r="AT161" s="151" t="s">
        <v>118</v>
      </c>
      <c r="AU161" s="151" t="s">
        <v>121</v>
      </c>
      <c r="AY161" s="14" t="s">
        <v>116</v>
      </c>
      <c r="BE161" s="152">
        <f t="shared" si="21"/>
        <v>0</v>
      </c>
      <c r="BF161" s="152">
        <f t="shared" si="22"/>
        <v>0</v>
      </c>
      <c r="BG161" s="152">
        <f t="shared" si="23"/>
        <v>0</v>
      </c>
      <c r="BH161" s="152">
        <f t="shared" si="24"/>
        <v>0</v>
      </c>
      <c r="BI161" s="152">
        <f t="shared" si="25"/>
        <v>0</v>
      </c>
      <c r="BJ161" s="14" t="s">
        <v>121</v>
      </c>
      <c r="BK161" s="153">
        <f t="shared" si="26"/>
        <v>0</v>
      </c>
      <c r="BL161" s="14" t="s">
        <v>120</v>
      </c>
      <c r="BM161" s="151" t="s">
        <v>218</v>
      </c>
    </row>
    <row r="162" spans="1:65" s="2" customFormat="1" ht="24.2" hidden="1" customHeight="1">
      <c r="A162" s="26"/>
      <c r="B162" s="140"/>
      <c r="C162" s="141"/>
      <c r="D162" s="141"/>
      <c r="E162" s="204"/>
      <c r="F162" s="205"/>
      <c r="G162" s="206"/>
      <c r="H162" s="207"/>
      <c r="I162" s="145"/>
      <c r="J162" s="145"/>
      <c r="K162" s="146"/>
      <c r="L162" s="27"/>
      <c r="M162" s="147" t="s">
        <v>1</v>
      </c>
      <c r="N162" s="148" t="s">
        <v>37</v>
      </c>
      <c r="O162" s="149">
        <v>0.45100000000000001</v>
      </c>
      <c r="P162" s="149">
        <f t="shared" si="18"/>
        <v>0</v>
      </c>
      <c r="Q162" s="149">
        <v>6.9999999999999994E-5</v>
      </c>
      <c r="R162" s="149">
        <f t="shared" si="19"/>
        <v>0</v>
      </c>
      <c r="S162" s="149">
        <v>0</v>
      </c>
      <c r="T162" s="150">
        <f t="shared" si="20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1" t="s">
        <v>120</v>
      </c>
      <c r="AT162" s="151" t="s">
        <v>118</v>
      </c>
      <c r="AU162" s="151" t="s">
        <v>121</v>
      </c>
      <c r="AY162" s="14" t="s">
        <v>116</v>
      </c>
      <c r="BE162" s="152">
        <f t="shared" si="21"/>
        <v>0</v>
      </c>
      <c r="BF162" s="152">
        <f t="shared" si="22"/>
        <v>0</v>
      </c>
      <c r="BG162" s="152">
        <f t="shared" si="23"/>
        <v>0</v>
      </c>
      <c r="BH162" s="152">
        <f t="shared" si="24"/>
        <v>0</v>
      </c>
      <c r="BI162" s="152">
        <f t="shared" si="25"/>
        <v>0</v>
      </c>
      <c r="BJ162" s="14" t="s">
        <v>121</v>
      </c>
      <c r="BK162" s="153">
        <f t="shared" si="26"/>
        <v>0</v>
      </c>
      <c r="BL162" s="14" t="s">
        <v>120</v>
      </c>
      <c r="BM162" s="151" t="s">
        <v>219</v>
      </c>
    </row>
    <row r="163" spans="1:65" s="2" customFormat="1" ht="37.700000000000003" customHeight="1">
      <c r="A163" s="26"/>
      <c r="B163" s="140"/>
      <c r="C163" s="141" t="s">
        <v>220</v>
      </c>
      <c r="D163" s="141" t="s">
        <v>118</v>
      </c>
      <c r="E163" s="204" t="s">
        <v>221</v>
      </c>
      <c r="F163" s="205" t="s">
        <v>222</v>
      </c>
      <c r="G163" s="206" t="s">
        <v>124</v>
      </c>
      <c r="H163" s="207">
        <v>23</v>
      </c>
      <c r="I163" s="145"/>
      <c r="J163" s="145"/>
      <c r="K163" s="146"/>
      <c r="L163" s="27"/>
      <c r="M163" s="147" t="s">
        <v>1</v>
      </c>
      <c r="N163" s="148" t="s">
        <v>37</v>
      </c>
      <c r="O163" s="149">
        <v>0.27349000000000001</v>
      </c>
      <c r="P163" s="149">
        <f t="shared" si="18"/>
        <v>6.2902700000000005</v>
      </c>
      <c r="Q163" s="149">
        <v>0.24515999999999999</v>
      </c>
      <c r="R163" s="149">
        <f t="shared" si="19"/>
        <v>5.6386799999999999</v>
      </c>
      <c r="S163" s="149">
        <v>0</v>
      </c>
      <c r="T163" s="150">
        <f t="shared" si="20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1" t="s">
        <v>120</v>
      </c>
      <c r="AT163" s="151" t="s">
        <v>118</v>
      </c>
      <c r="AU163" s="151" t="s">
        <v>121</v>
      </c>
      <c r="AY163" s="14" t="s">
        <v>116</v>
      </c>
      <c r="BE163" s="152">
        <f t="shared" si="21"/>
        <v>0</v>
      </c>
      <c r="BF163" s="152">
        <f t="shared" si="22"/>
        <v>0</v>
      </c>
      <c r="BG163" s="152">
        <f t="shared" si="23"/>
        <v>0</v>
      </c>
      <c r="BH163" s="152">
        <f t="shared" si="24"/>
        <v>0</v>
      </c>
      <c r="BI163" s="152">
        <f t="shared" si="25"/>
        <v>0</v>
      </c>
      <c r="BJ163" s="14" t="s">
        <v>121</v>
      </c>
      <c r="BK163" s="153">
        <f t="shared" si="26"/>
        <v>0</v>
      </c>
      <c r="BL163" s="14" t="s">
        <v>120</v>
      </c>
      <c r="BM163" s="151" t="s">
        <v>223</v>
      </c>
    </row>
    <row r="164" spans="1:65" s="2" customFormat="1" ht="37.700000000000003" customHeight="1">
      <c r="A164" s="26"/>
      <c r="B164" s="140"/>
      <c r="C164" s="154" t="s">
        <v>224</v>
      </c>
      <c r="D164" s="154" t="s">
        <v>138</v>
      </c>
      <c r="E164" s="210" t="s">
        <v>225</v>
      </c>
      <c r="F164" s="211" t="s">
        <v>226</v>
      </c>
      <c r="G164" s="212" t="s">
        <v>135</v>
      </c>
      <c r="H164" s="213">
        <v>23</v>
      </c>
      <c r="I164" s="158"/>
      <c r="J164" s="158"/>
      <c r="K164" s="159"/>
      <c r="L164" s="160"/>
      <c r="M164" s="161" t="s">
        <v>1</v>
      </c>
      <c r="N164" s="162" t="s">
        <v>37</v>
      </c>
      <c r="O164" s="149">
        <v>0</v>
      </c>
      <c r="P164" s="149">
        <f t="shared" si="18"/>
        <v>0</v>
      </c>
      <c r="Q164" s="149">
        <v>2.1999999999999999E-2</v>
      </c>
      <c r="R164" s="149">
        <f t="shared" si="19"/>
        <v>0.50600000000000001</v>
      </c>
      <c r="S164" s="149">
        <v>0</v>
      </c>
      <c r="T164" s="150">
        <f t="shared" si="20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1" t="s">
        <v>132</v>
      </c>
      <c r="AT164" s="151" t="s">
        <v>138</v>
      </c>
      <c r="AU164" s="151" t="s">
        <v>121</v>
      </c>
      <c r="AY164" s="14" t="s">
        <v>116</v>
      </c>
      <c r="BE164" s="152">
        <f t="shared" si="21"/>
        <v>0</v>
      </c>
      <c r="BF164" s="152">
        <f t="shared" si="22"/>
        <v>0</v>
      </c>
      <c r="BG164" s="152">
        <f t="shared" si="23"/>
        <v>0</v>
      </c>
      <c r="BH164" s="152">
        <f t="shared" si="24"/>
        <v>0</v>
      </c>
      <c r="BI164" s="152">
        <f t="shared" si="25"/>
        <v>0</v>
      </c>
      <c r="BJ164" s="14" t="s">
        <v>121</v>
      </c>
      <c r="BK164" s="153">
        <f t="shared" si="26"/>
        <v>0</v>
      </c>
      <c r="BL164" s="14" t="s">
        <v>120</v>
      </c>
      <c r="BM164" s="151" t="s">
        <v>227</v>
      </c>
    </row>
    <row r="165" spans="1:65" s="2" customFormat="1" ht="48.95" customHeight="1">
      <c r="A165" s="26"/>
      <c r="B165" s="140"/>
      <c r="C165" s="154" t="s">
        <v>228</v>
      </c>
      <c r="D165" s="154" t="s">
        <v>138</v>
      </c>
      <c r="E165" s="210" t="s">
        <v>229</v>
      </c>
      <c r="F165" s="211" t="s">
        <v>230</v>
      </c>
      <c r="G165" s="212" t="s">
        <v>135</v>
      </c>
      <c r="H165" s="213">
        <v>46</v>
      </c>
      <c r="I165" s="158"/>
      <c r="J165" s="158"/>
      <c r="K165" s="159"/>
      <c r="L165" s="160"/>
      <c r="M165" s="161" t="s">
        <v>1</v>
      </c>
      <c r="N165" s="162" t="s">
        <v>37</v>
      </c>
      <c r="O165" s="149">
        <v>0</v>
      </c>
      <c r="P165" s="149">
        <f t="shared" si="18"/>
        <v>0</v>
      </c>
      <c r="Q165" s="149">
        <v>4.0000000000000001E-3</v>
      </c>
      <c r="R165" s="149">
        <f t="shared" si="19"/>
        <v>0.184</v>
      </c>
      <c r="S165" s="149">
        <v>0</v>
      </c>
      <c r="T165" s="150">
        <f t="shared" si="20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1" t="s">
        <v>132</v>
      </c>
      <c r="AT165" s="151" t="s">
        <v>138</v>
      </c>
      <c r="AU165" s="151" t="s">
        <v>121</v>
      </c>
      <c r="AY165" s="14" t="s">
        <v>116</v>
      </c>
      <c r="BE165" s="152">
        <f t="shared" si="21"/>
        <v>0</v>
      </c>
      <c r="BF165" s="152">
        <f t="shared" si="22"/>
        <v>0</v>
      </c>
      <c r="BG165" s="152">
        <f t="shared" si="23"/>
        <v>0</v>
      </c>
      <c r="BH165" s="152">
        <f t="shared" si="24"/>
        <v>0</v>
      </c>
      <c r="BI165" s="152">
        <f t="shared" si="25"/>
        <v>0</v>
      </c>
      <c r="BJ165" s="14" t="s">
        <v>121</v>
      </c>
      <c r="BK165" s="153">
        <f t="shared" si="26"/>
        <v>0</v>
      </c>
      <c r="BL165" s="14" t="s">
        <v>120</v>
      </c>
      <c r="BM165" s="151" t="s">
        <v>231</v>
      </c>
    </row>
    <row r="166" spans="1:65" s="2" customFormat="1" ht="37.700000000000003" customHeight="1">
      <c r="A166" s="26"/>
      <c r="B166" s="140"/>
      <c r="C166" s="154" t="s">
        <v>232</v>
      </c>
      <c r="D166" s="154" t="s">
        <v>138</v>
      </c>
      <c r="E166" s="210" t="s">
        <v>233</v>
      </c>
      <c r="F166" s="211" t="s">
        <v>234</v>
      </c>
      <c r="G166" s="212" t="s">
        <v>135</v>
      </c>
      <c r="H166" s="213">
        <v>2</v>
      </c>
      <c r="I166" s="158"/>
      <c r="J166" s="158"/>
      <c r="K166" s="159"/>
      <c r="L166" s="160"/>
      <c r="M166" s="161" t="s">
        <v>1</v>
      </c>
      <c r="N166" s="162" t="s">
        <v>37</v>
      </c>
      <c r="O166" s="149">
        <v>0</v>
      </c>
      <c r="P166" s="149">
        <f t="shared" si="18"/>
        <v>0</v>
      </c>
      <c r="Q166" s="149">
        <v>2.0000000000000001E-4</v>
      </c>
      <c r="R166" s="149">
        <f t="shared" si="19"/>
        <v>4.0000000000000002E-4</v>
      </c>
      <c r="S166" s="149">
        <v>0</v>
      </c>
      <c r="T166" s="150">
        <f t="shared" si="20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1" t="s">
        <v>132</v>
      </c>
      <c r="AT166" s="151" t="s">
        <v>138</v>
      </c>
      <c r="AU166" s="151" t="s">
        <v>121</v>
      </c>
      <c r="AY166" s="14" t="s">
        <v>116</v>
      </c>
      <c r="BE166" s="152">
        <f t="shared" si="21"/>
        <v>0</v>
      </c>
      <c r="BF166" s="152">
        <f t="shared" si="22"/>
        <v>0</v>
      </c>
      <c r="BG166" s="152">
        <f t="shared" si="23"/>
        <v>0</v>
      </c>
      <c r="BH166" s="152">
        <f t="shared" si="24"/>
        <v>0</v>
      </c>
      <c r="BI166" s="152">
        <f t="shared" si="25"/>
        <v>0</v>
      </c>
      <c r="BJ166" s="14" t="s">
        <v>121</v>
      </c>
      <c r="BK166" s="153">
        <f t="shared" si="26"/>
        <v>0</v>
      </c>
      <c r="BL166" s="14" t="s">
        <v>120</v>
      </c>
      <c r="BM166" s="151" t="s">
        <v>235</v>
      </c>
    </row>
    <row r="167" spans="1:65" s="2" customFormat="1" ht="37.700000000000003" customHeight="1">
      <c r="A167" s="26"/>
      <c r="B167" s="140"/>
      <c r="C167" s="154" t="s">
        <v>236</v>
      </c>
      <c r="D167" s="154" t="s">
        <v>138</v>
      </c>
      <c r="E167" s="210" t="s">
        <v>237</v>
      </c>
      <c r="F167" s="211" t="s">
        <v>238</v>
      </c>
      <c r="G167" s="212" t="s">
        <v>135</v>
      </c>
      <c r="H167" s="213">
        <v>1</v>
      </c>
      <c r="I167" s="158"/>
      <c r="J167" s="158"/>
      <c r="K167" s="159"/>
      <c r="L167" s="160"/>
      <c r="M167" s="161" t="s">
        <v>1</v>
      </c>
      <c r="N167" s="162" t="s">
        <v>37</v>
      </c>
      <c r="O167" s="149">
        <v>0</v>
      </c>
      <c r="P167" s="149">
        <f t="shared" si="18"/>
        <v>0</v>
      </c>
      <c r="Q167" s="149">
        <v>4.9000000000000002E-2</v>
      </c>
      <c r="R167" s="149">
        <f t="shared" si="19"/>
        <v>4.9000000000000002E-2</v>
      </c>
      <c r="S167" s="149">
        <v>0</v>
      </c>
      <c r="T167" s="150">
        <f t="shared" si="20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1" t="s">
        <v>132</v>
      </c>
      <c r="AT167" s="151" t="s">
        <v>138</v>
      </c>
      <c r="AU167" s="151" t="s">
        <v>121</v>
      </c>
      <c r="AY167" s="14" t="s">
        <v>116</v>
      </c>
      <c r="BE167" s="152">
        <f t="shared" si="21"/>
        <v>0</v>
      </c>
      <c r="BF167" s="152">
        <f t="shared" si="22"/>
        <v>0</v>
      </c>
      <c r="BG167" s="152">
        <f t="shared" si="23"/>
        <v>0</v>
      </c>
      <c r="BH167" s="152">
        <f t="shared" si="24"/>
        <v>0</v>
      </c>
      <c r="BI167" s="152">
        <f t="shared" si="25"/>
        <v>0</v>
      </c>
      <c r="BJ167" s="14" t="s">
        <v>121</v>
      </c>
      <c r="BK167" s="153">
        <f t="shared" si="26"/>
        <v>0</v>
      </c>
      <c r="BL167" s="14" t="s">
        <v>120</v>
      </c>
      <c r="BM167" s="151" t="s">
        <v>239</v>
      </c>
    </row>
    <row r="168" spans="1:65" s="2" customFormat="1" ht="24.2" customHeight="1">
      <c r="A168" s="26"/>
      <c r="B168" s="140"/>
      <c r="C168" s="141" t="s">
        <v>240</v>
      </c>
      <c r="D168" s="141" t="s">
        <v>118</v>
      </c>
      <c r="E168" s="204" t="s">
        <v>241</v>
      </c>
      <c r="F168" s="205" t="s">
        <v>242</v>
      </c>
      <c r="G168" s="206" t="s">
        <v>135</v>
      </c>
      <c r="H168" s="207">
        <v>4</v>
      </c>
      <c r="I168" s="145"/>
      <c r="J168" s="145"/>
      <c r="K168" s="146"/>
      <c r="L168" s="27"/>
      <c r="M168" s="147" t="s">
        <v>1</v>
      </c>
      <c r="N168" s="148" t="s">
        <v>37</v>
      </c>
      <c r="O168" s="149">
        <v>0.76</v>
      </c>
      <c r="P168" s="149">
        <f t="shared" si="18"/>
        <v>3.04</v>
      </c>
      <c r="Q168" s="149">
        <v>5.1000000000000004E-4</v>
      </c>
      <c r="R168" s="149">
        <f t="shared" si="19"/>
        <v>2.0400000000000001E-3</v>
      </c>
      <c r="S168" s="149">
        <v>0</v>
      </c>
      <c r="T168" s="150">
        <f t="shared" si="20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1" t="s">
        <v>120</v>
      </c>
      <c r="AT168" s="151" t="s">
        <v>118</v>
      </c>
      <c r="AU168" s="151" t="s">
        <v>121</v>
      </c>
      <c r="AY168" s="14" t="s">
        <v>116</v>
      </c>
      <c r="BE168" s="152">
        <f t="shared" si="21"/>
        <v>0</v>
      </c>
      <c r="BF168" s="152">
        <f t="shared" si="22"/>
        <v>0</v>
      </c>
      <c r="BG168" s="152">
        <f t="shared" si="23"/>
        <v>0</v>
      </c>
      <c r="BH168" s="152">
        <f t="shared" si="24"/>
        <v>0</v>
      </c>
      <c r="BI168" s="152">
        <f t="shared" si="25"/>
        <v>0</v>
      </c>
      <c r="BJ168" s="14" t="s">
        <v>121</v>
      </c>
      <c r="BK168" s="153">
        <f t="shared" si="26"/>
        <v>0</v>
      </c>
      <c r="BL168" s="14" t="s">
        <v>120</v>
      </c>
      <c r="BM168" s="151" t="s">
        <v>243</v>
      </c>
    </row>
    <row r="169" spans="1:65" s="2" customFormat="1" ht="37.700000000000003" customHeight="1">
      <c r="A169" s="26"/>
      <c r="B169" s="140"/>
      <c r="C169" s="154" t="s">
        <v>244</v>
      </c>
      <c r="D169" s="154" t="s">
        <v>138</v>
      </c>
      <c r="E169" s="210" t="s">
        <v>245</v>
      </c>
      <c r="F169" s="211" t="s">
        <v>321</v>
      </c>
      <c r="G169" s="212" t="s">
        <v>135</v>
      </c>
      <c r="H169" s="213">
        <v>4</v>
      </c>
      <c r="I169" s="158"/>
      <c r="J169" s="158"/>
      <c r="K169" s="159"/>
      <c r="L169" s="160"/>
      <c r="M169" s="161" t="s">
        <v>1</v>
      </c>
      <c r="N169" s="162" t="s">
        <v>37</v>
      </c>
      <c r="O169" s="149">
        <v>0</v>
      </c>
      <c r="P169" s="149">
        <f t="shared" si="18"/>
        <v>0</v>
      </c>
      <c r="Q169" s="149">
        <v>2.9000000000000001E-2</v>
      </c>
      <c r="R169" s="149">
        <f t="shared" si="19"/>
        <v>0.11600000000000001</v>
      </c>
      <c r="S169" s="149">
        <v>0</v>
      </c>
      <c r="T169" s="150">
        <f t="shared" si="20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1" t="s">
        <v>132</v>
      </c>
      <c r="AT169" s="151" t="s">
        <v>138</v>
      </c>
      <c r="AU169" s="151" t="s">
        <v>121</v>
      </c>
      <c r="AY169" s="14" t="s">
        <v>116</v>
      </c>
      <c r="BE169" s="152">
        <f t="shared" si="21"/>
        <v>0</v>
      </c>
      <c r="BF169" s="152">
        <f t="shared" si="22"/>
        <v>0</v>
      </c>
      <c r="BG169" s="152">
        <f t="shared" si="23"/>
        <v>0</v>
      </c>
      <c r="BH169" s="152">
        <f t="shared" si="24"/>
        <v>0</v>
      </c>
      <c r="BI169" s="152">
        <f t="shared" si="25"/>
        <v>0</v>
      </c>
      <c r="BJ169" s="14" t="s">
        <v>121</v>
      </c>
      <c r="BK169" s="153">
        <f t="shared" si="26"/>
        <v>0</v>
      </c>
      <c r="BL169" s="14" t="s">
        <v>120</v>
      </c>
      <c r="BM169" s="151" t="s">
        <v>246</v>
      </c>
    </row>
    <row r="170" spans="1:65" s="2" customFormat="1" ht="24.2" customHeight="1">
      <c r="A170" s="26"/>
      <c r="B170" s="140"/>
      <c r="C170" s="141" t="s">
        <v>247</v>
      </c>
      <c r="D170" s="141" t="s">
        <v>118</v>
      </c>
      <c r="E170" s="204" t="s">
        <v>248</v>
      </c>
      <c r="F170" s="205" t="s">
        <v>249</v>
      </c>
      <c r="G170" s="206" t="s">
        <v>135</v>
      </c>
      <c r="H170" s="207">
        <v>10</v>
      </c>
      <c r="I170" s="145"/>
      <c r="J170" s="145"/>
      <c r="K170" s="146"/>
      <c r="L170" s="27"/>
      <c r="M170" s="147" t="s">
        <v>1</v>
      </c>
      <c r="N170" s="148" t="s">
        <v>37</v>
      </c>
      <c r="O170" s="149">
        <v>0.84</v>
      </c>
      <c r="P170" s="149">
        <f t="shared" si="18"/>
        <v>8.4</v>
      </c>
      <c r="Q170" s="149">
        <v>4.6999999999999999E-4</v>
      </c>
      <c r="R170" s="149">
        <f t="shared" si="19"/>
        <v>4.7000000000000002E-3</v>
      </c>
      <c r="S170" s="149">
        <v>0</v>
      </c>
      <c r="T170" s="150">
        <f t="shared" si="20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1" t="s">
        <v>120</v>
      </c>
      <c r="AT170" s="151" t="s">
        <v>118</v>
      </c>
      <c r="AU170" s="151" t="s">
        <v>121</v>
      </c>
      <c r="AY170" s="14" t="s">
        <v>116</v>
      </c>
      <c r="BE170" s="152">
        <f t="shared" si="21"/>
        <v>0</v>
      </c>
      <c r="BF170" s="152">
        <f t="shared" si="22"/>
        <v>0</v>
      </c>
      <c r="BG170" s="152">
        <f t="shared" si="23"/>
        <v>0</v>
      </c>
      <c r="BH170" s="152">
        <f t="shared" si="24"/>
        <v>0</v>
      </c>
      <c r="BI170" s="152">
        <f t="shared" si="25"/>
        <v>0</v>
      </c>
      <c r="BJ170" s="14" t="s">
        <v>121</v>
      </c>
      <c r="BK170" s="153">
        <f t="shared" si="26"/>
        <v>0</v>
      </c>
      <c r="BL170" s="14" t="s">
        <v>120</v>
      </c>
      <c r="BM170" s="151" t="s">
        <v>250</v>
      </c>
    </row>
    <row r="171" spans="1:65" s="2" customFormat="1" ht="37.700000000000003" customHeight="1">
      <c r="A171" s="26"/>
      <c r="B171" s="140"/>
      <c r="C171" s="154" t="s">
        <v>251</v>
      </c>
      <c r="D171" s="154" t="s">
        <v>138</v>
      </c>
      <c r="E171" s="210" t="s">
        <v>252</v>
      </c>
      <c r="F171" s="211" t="s">
        <v>322</v>
      </c>
      <c r="G171" s="212" t="s">
        <v>135</v>
      </c>
      <c r="H171" s="213">
        <v>10</v>
      </c>
      <c r="I171" s="158"/>
      <c r="J171" s="158"/>
      <c r="K171" s="159"/>
      <c r="L171" s="160"/>
      <c r="M171" s="161" t="s">
        <v>1</v>
      </c>
      <c r="N171" s="162" t="s">
        <v>37</v>
      </c>
      <c r="O171" s="149">
        <v>0</v>
      </c>
      <c r="P171" s="149">
        <f t="shared" si="18"/>
        <v>0</v>
      </c>
      <c r="Q171" s="149">
        <v>5.1999999999999998E-2</v>
      </c>
      <c r="R171" s="149">
        <f t="shared" si="19"/>
        <v>0.52</v>
      </c>
      <c r="S171" s="149">
        <v>0</v>
      </c>
      <c r="T171" s="150">
        <f t="shared" si="20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1" t="s">
        <v>132</v>
      </c>
      <c r="AT171" s="151" t="s">
        <v>138</v>
      </c>
      <c r="AU171" s="151" t="s">
        <v>121</v>
      </c>
      <c r="AY171" s="14" t="s">
        <v>116</v>
      </c>
      <c r="BE171" s="152">
        <f t="shared" si="21"/>
        <v>0</v>
      </c>
      <c r="BF171" s="152">
        <f t="shared" si="22"/>
        <v>0</v>
      </c>
      <c r="BG171" s="152">
        <f t="shared" si="23"/>
        <v>0</v>
      </c>
      <c r="BH171" s="152">
        <f t="shared" si="24"/>
        <v>0</v>
      </c>
      <c r="BI171" s="152">
        <f t="shared" si="25"/>
        <v>0</v>
      </c>
      <c r="BJ171" s="14" t="s">
        <v>121</v>
      </c>
      <c r="BK171" s="153">
        <f t="shared" si="26"/>
        <v>0</v>
      </c>
      <c r="BL171" s="14" t="s">
        <v>120</v>
      </c>
      <c r="BM171" s="151" t="s">
        <v>253</v>
      </c>
    </row>
    <row r="172" spans="1:65" s="2" customFormat="1" ht="24.2" customHeight="1">
      <c r="A172" s="26"/>
      <c r="B172" s="140"/>
      <c r="C172" s="141" t="s">
        <v>254</v>
      </c>
      <c r="D172" s="141" t="s">
        <v>118</v>
      </c>
      <c r="E172" s="204" t="s">
        <v>255</v>
      </c>
      <c r="F172" s="205" t="s">
        <v>256</v>
      </c>
      <c r="G172" s="206" t="s">
        <v>135</v>
      </c>
      <c r="H172" s="207">
        <v>4</v>
      </c>
      <c r="I172" s="145"/>
      <c r="J172" s="145"/>
      <c r="K172" s="146"/>
      <c r="L172" s="27"/>
      <c r="M172" s="147" t="s">
        <v>1</v>
      </c>
      <c r="N172" s="148" t="s">
        <v>37</v>
      </c>
      <c r="O172" s="149">
        <v>0.72499999999999998</v>
      </c>
      <c r="P172" s="149">
        <f t="shared" si="18"/>
        <v>2.9</v>
      </c>
      <c r="Q172" s="149">
        <v>6.7000000000000002E-4</v>
      </c>
      <c r="R172" s="149">
        <f t="shared" si="19"/>
        <v>2.6800000000000001E-3</v>
      </c>
      <c r="S172" s="149">
        <v>0</v>
      </c>
      <c r="T172" s="150">
        <f t="shared" si="20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1" t="s">
        <v>120</v>
      </c>
      <c r="AT172" s="151" t="s">
        <v>118</v>
      </c>
      <c r="AU172" s="151" t="s">
        <v>121</v>
      </c>
      <c r="AY172" s="14" t="s">
        <v>116</v>
      </c>
      <c r="BE172" s="152">
        <f t="shared" si="21"/>
        <v>0</v>
      </c>
      <c r="BF172" s="152">
        <f t="shared" si="22"/>
        <v>0</v>
      </c>
      <c r="BG172" s="152">
        <f t="shared" si="23"/>
        <v>0</v>
      </c>
      <c r="BH172" s="152">
        <f t="shared" si="24"/>
        <v>0</v>
      </c>
      <c r="BI172" s="152">
        <f t="shared" si="25"/>
        <v>0</v>
      </c>
      <c r="BJ172" s="14" t="s">
        <v>121</v>
      </c>
      <c r="BK172" s="153">
        <f t="shared" si="26"/>
        <v>0</v>
      </c>
      <c r="BL172" s="14" t="s">
        <v>120</v>
      </c>
      <c r="BM172" s="151" t="s">
        <v>257</v>
      </c>
    </row>
    <row r="173" spans="1:65" s="2" customFormat="1" ht="37.700000000000003" customHeight="1">
      <c r="A173" s="26"/>
      <c r="B173" s="140"/>
      <c r="C173" s="154" t="s">
        <v>258</v>
      </c>
      <c r="D173" s="154" t="s">
        <v>138</v>
      </c>
      <c r="E173" s="210" t="s">
        <v>259</v>
      </c>
      <c r="F173" s="211" t="s">
        <v>323</v>
      </c>
      <c r="G173" s="212" t="s">
        <v>135</v>
      </c>
      <c r="H173" s="213">
        <v>4</v>
      </c>
      <c r="I173" s="158"/>
      <c r="J173" s="158"/>
      <c r="K173" s="159"/>
      <c r="L173" s="160"/>
      <c r="M173" s="161" t="s">
        <v>1</v>
      </c>
      <c r="N173" s="162" t="s">
        <v>37</v>
      </c>
      <c r="O173" s="149">
        <v>0</v>
      </c>
      <c r="P173" s="149">
        <f t="shared" si="18"/>
        <v>0</v>
      </c>
      <c r="Q173" s="149">
        <v>1.0999999999999999E-2</v>
      </c>
      <c r="R173" s="149">
        <f t="shared" si="19"/>
        <v>4.3999999999999997E-2</v>
      </c>
      <c r="S173" s="149">
        <v>0</v>
      </c>
      <c r="T173" s="150">
        <f t="shared" si="20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1" t="s">
        <v>132</v>
      </c>
      <c r="AT173" s="151" t="s">
        <v>138</v>
      </c>
      <c r="AU173" s="151" t="s">
        <v>121</v>
      </c>
      <c r="AY173" s="14" t="s">
        <v>116</v>
      </c>
      <c r="BE173" s="152">
        <f t="shared" si="21"/>
        <v>0</v>
      </c>
      <c r="BF173" s="152">
        <f t="shared" si="22"/>
        <v>0</v>
      </c>
      <c r="BG173" s="152">
        <f t="shared" si="23"/>
        <v>0</v>
      </c>
      <c r="BH173" s="152">
        <f t="shared" si="24"/>
        <v>0</v>
      </c>
      <c r="BI173" s="152">
        <f t="shared" si="25"/>
        <v>0</v>
      </c>
      <c r="BJ173" s="14" t="s">
        <v>121</v>
      </c>
      <c r="BK173" s="153">
        <f t="shared" si="26"/>
        <v>0</v>
      </c>
      <c r="BL173" s="14" t="s">
        <v>120</v>
      </c>
      <c r="BM173" s="151" t="s">
        <v>260</v>
      </c>
    </row>
    <row r="174" spans="1:65" s="2" customFormat="1" ht="37.700000000000003" customHeight="1">
      <c r="A174" s="26"/>
      <c r="B174" s="140"/>
      <c r="C174" s="141" t="s">
        <v>261</v>
      </c>
      <c r="D174" s="141" t="s">
        <v>118</v>
      </c>
      <c r="E174" s="204" t="s">
        <v>262</v>
      </c>
      <c r="F174" s="205" t="s">
        <v>263</v>
      </c>
      <c r="G174" s="206" t="s">
        <v>135</v>
      </c>
      <c r="H174" s="207">
        <v>7</v>
      </c>
      <c r="I174" s="145"/>
      <c r="J174" s="145"/>
      <c r="K174" s="146"/>
      <c r="L174" s="27"/>
      <c r="M174" s="147" t="s">
        <v>1</v>
      </c>
      <c r="N174" s="148" t="s">
        <v>37</v>
      </c>
      <c r="O174" s="149">
        <v>1.25972</v>
      </c>
      <c r="P174" s="149">
        <f t="shared" si="18"/>
        <v>8.8180399999999999</v>
      </c>
      <c r="Q174" s="149">
        <v>5.4900000000000001E-3</v>
      </c>
      <c r="R174" s="149">
        <f t="shared" si="19"/>
        <v>3.8429999999999999E-2</v>
      </c>
      <c r="S174" s="149">
        <v>0</v>
      </c>
      <c r="T174" s="150">
        <f t="shared" si="20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1" t="s">
        <v>120</v>
      </c>
      <c r="AT174" s="151" t="s">
        <v>118</v>
      </c>
      <c r="AU174" s="151" t="s">
        <v>121</v>
      </c>
      <c r="AY174" s="14" t="s">
        <v>116</v>
      </c>
      <c r="BE174" s="152">
        <f t="shared" si="21"/>
        <v>0</v>
      </c>
      <c r="BF174" s="152">
        <f t="shared" si="22"/>
        <v>0</v>
      </c>
      <c r="BG174" s="152">
        <f t="shared" si="23"/>
        <v>0</v>
      </c>
      <c r="BH174" s="152">
        <f t="shared" si="24"/>
        <v>0</v>
      </c>
      <c r="BI174" s="152">
        <f t="shared" si="25"/>
        <v>0</v>
      </c>
      <c r="BJ174" s="14" t="s">
        <v>121</v>
      </c>
      <c r="BK174" s="153">
        <f t="shared" si="26"/>
        <v>0</v>
      </c>
      <c r="BL174" s="14" t="s">
        <v>120</v>
      </c>
      <c r="BM174" s="151" t="s">
        <v>264</v>
      </c>
    </row>
    <row r="175" spans="1:65" s="2" customFormat="1" ht="37.700000000000003" customHeight="1">
      <c r="A175" s="26"/>
      <c r="B175" s="140"/>
      <c r="C175" s="154" t="s">
        <v>265</v>
      </c>
      <c r="D175" s="154" t="s">
        <v>138</v>
      </c>
      <c r="E175" s="210" t="s">
        <v>266</v>
      </c>
      <c r="F175" s="211" t="s">
        <v>324</v>
      </c>
      <c r="G175" s="212" t="s">
        <v>135</v>
      </c>
      <c r="H175" s="213">
        <v>7</v>
      </c>
      <c r="I175" s="158"/>
      <c r="J175" s="158"/>
      <c r="K175" s="159"/>
      <c r="L175" s="160"/>
      <c r="M175" s="161" t="s">
        <v>1</v>
      </c>
      <c r="N175" s="162" t="s">
        <v>37</v>
      </c>
      <c r="O175" s="149">
        <v>0</v>
      </c>
      <c r="P175" s="149">
        <f t="shared" si="18"/>
        <v>0</v>
      </c>
      <c r="Q175" s="149">
        <v>6.9000000000000006E-2</v>
      </c>
      <c r="R175" s="149">
        <f t="shared" si="19"/>
        <v>0.48300000000000004</v>
      </c>
      <c r="S175" s="149">
        <v>0</v>
      </c>
      <c r="T175" s="150">
        <f t="shared" si="20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1" t="s">
        <v>132</v>
      </c>
      <c r="AT175" s="151" t="s">
        <v>138</v>
      </c>
      <c r="AU175" s="151" t="s">
        <v>121</v>
      </c>
      <c r="AY175" s="14" t="s">
        <v>116</v>
      </c>
      <c r="BE175" s="152">
        <f t="shared" si="21"/>
        <v>0</v>
      </c>
      <c r="BF175" s="152">
        <f t="shared" si="22"/>
        <v>0</v>
      </c>
      <c r="BG175" s="152">
        <f t="shared" si="23"/>
        <v>0</v>
      </c>
      <c r="BH175" s="152">
        <f t="shared" si="24"/>
        <v>0</v>
      </c>
      <c r="BI175" s="152">
        <f t="shared" si="25"/>
        <v>0</v>
      </c>
      <c r="BJ175" s="14" t="s">
        <v>121</v>
      </c>
      <c r="BK175" s="153">
        <f t="shared" si="26"/>
        <v>0</v>
      </c>
      <c r="BL175" s="14" t="s">
        <v>120</v>
      </c>
      <c r="BM175" s="151" t="s">
        <v>267</v>
      </c>
    </row>
    <row r="176" spans="1:65" s="2" customFormat="1" ht="24.2" customHeight="1">
      <c r="A176" s="26"/>
      <c r="B176" s="140"/>
      <c r="C176" s="141" t="s">
        <v>268</v>
      </c>
      <c r="D176" s="141" t="s">
        <v>118</v>
      </c>
      <c r="E176" s="204" t="s">
        <v>269</v>
      </c>
      <c r="F176" s="205" t="s">
        <v>270</v>
      </c>
      <c r="G176" s="206" t="s">
        <v>135</v>
      </c>
      <c r="H176" s="207">
        <v>1</v>
      </c>
      <c r="I176" s="145"/>
      <c r="J176" s="145"/>
      <c r="K176" s="146"/>
      <c r="L176" s="27"/>
      <c r="M176" s="147" t="s">
        <v>1</v>
      </c>
      <c r="N176" s="148" t="s">
        <v>37</v>
      </c>
      <c r="O176" s="149">
        <v>2.2919999999999998</v>
      </c>
      <c r="P176" s="149">
        <f t="shared" si="18"/>
        <v>2.2919999999999998</v>
      </c>
      <c r="Q176" s="149">
        <v>0</v>
      </c>
      <c r="R176" s="149">
        <f t="shared" si="19"/>
        <v>0</v>
      </c>
      <c r="S176" s="149">
        <v>0.19</v>
      </c>
      <c r="T176" s="150">
        <f t="shared" si="20"/>
        <v>0.19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1" t="s">
        <v>120</v>
      </c>
      <c r="AT176" s="151" t="s">
        <v>118</v>
      </c>
      <c r="AU176" s="151" t="s">
        <v>121</v>
      </c>
      <c r="AY176" s="14" t="s">
        <v>116</v>
      </c>
      <c r="BE176" s="152">
        <f t="shared" si="21"/>
        <v>0</v>
      </c>
      <c r="BF176" s="152">
        <f t="shared" si="22"/>
        <v>0</v>
      </c>
      <c r="BG176" s="152">
        <f t="shared" si="23"/>
        <v>0</v>
      </c>
      <c r="BH176" s="152">
        <f t="shared" si="24"/>
        <v>0</v>
      </c>
      <c r="BI176" s="152">
        <f t="shared" si="25"/>
        <v>0</v>
      </c>
      <c r="BJ176" s="14" t="s">
        <v>121</v>
      </c>
      <c r="BK176" s="153">
        <f t="shared" si="26"/>
        <v>0</v>
      </c>
      <c r="BL176" s="14" t="s">
        <v>120</v>
      </c>
      <c r="BM176" s="151" t="s">
        <v>271</v>
      </c>
    </row>
    <row r="177" spans="1:65" s="2" customFormat="1" ht="24.2" hidden="1" customHeight="1">
      <c r="A177" s="26"/>
      <c r="B177" s="140"/>
      <c r="C177" s="141"/>
      <c r="D177" s="141"/>
      <c r="E177" s="204"/>
      <c r="F177" s="205"/>
      <c r="G177" s="206"/>
      <c r="H177" s="207"/>
      <c r="I177" s="145"/>
      <c r="J177" s="145"/>
      <c r="K177" s="146"/>
      <c r="L177" s="27"/>
      <c r="M177" s="147" t="s">
        <v>1</v>
      </c>
      <c r="N177" s="148" t="s">
        <v>37</v>
      </c>
      <c r="O177" s="149">
        <v>0.80900000000000005</v>
      </c>
      <c r="P177" s="149">
        <f t="shared" si="18"/>
        <v>0</v>
      </c>
      <c r="Q177" s="149">
        <v>0</v>
      </c>
      <c r="R177" s="149">
        <f t="shared" si="19"/>
        <v>0</v>
      </c>
      <c r="S177" s="149">
        <v>0</v>
      </c>
      <c r="T177" s="150">
        <f t="shared" si="20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1" t="s">
        <v>120</v>
      </c>
      <c r="AT177" s="151" t="s">
        <v>118</v>
      </c>
      <c r="AU177" s="151" t="s">
        <v>121</v>
      </c>
      <c r="AY177" s="14" t="s">
        <v>116</v>
      </c>
      <c r="BE177" s="152">
        <f t="shared" si="21"/>
        <v>0</v>
      </c>
      <c r="BF177" s="152">
        <f t="shared" si="22"/>
        <v>0</v>
      </c>
      <c r="BG177" s="152">
        <f t="shared" si="23"/>
        <v>0</v>
      </c>
      <c r="BH177" s="152">
        <f t="shared" si="24"/>
        <v>0</v>
      </c>
      <c r="BI177" s="152">
        <f t="shared" si="25"/>
        <v>0</v>
      </c>
      <c r="BJ177" s="14" t="s">
        <v>121</v>
      </c>
      <c r="BK177" s="153">
        <f t="shared" si="26"/>
        <v>0</v>
      </c>
      <c r="BL177" s="14" t="s">
        <v>120</v>
      </c>
      <c r="BM177" s="151" t="s">
        <v>273</v>
      </c>
    </row>
    <row r="178" spans="1:65" s="2" customFormat="1" ht="24.2" hidden="1" customHeight="1">
      <c r="A178" s="26"/>
      <c r="B178" s="140"/>
      <c r="C178" s="141"/>
      <c r="D178" s="141"/>
      <c r="E178" s="204"/>
      <c r="F178" s="205"/>
      <c r="G178" s="206"/>
      <c r="H178" s="207"/>
      <c r="I178" s="145"/>
      <c r="J178" s="145"/>
      <c r="K178" s="146"/>
      <c r="L178" s="27"/>
      <c r="M178" s="147" t="s">
        <v>1</v>
      </c>
      <c r="N178" s="148" t="s">
        <v>37</v>
      </c>
      <c r="O178" s="149">
        <v>0.749</v>
      </c>
      <c r="P178" s="149">
        <f t="shared" si="18"/>
        <v>0</v>
      </c>
      <c r="Q178" s="149">
        <v>0</v>
      </c>
      <c r="R178" s="149">
        <f t="shared" si="19"/>
        <v>0</v>
      </c>
      <c r="S178" s="149">
        <v>0</v>
      </c>
      <c r="T178" s="150">
        <f t="shared" si="20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1" t="s">
        <v>120</v>
      </c>
      <c r="AT178" s="151" t="s">
        <v>118</v>
      </c>
      <c r="AU178" s="151" t="s">
        <v>121</v>
      </c>
      <c r="AY178" s="14" t="s">
        <v>116</v>
      </c>
      <c r="BE178" s="152">
        <f t="shared" si="21"/>
        <v>0</v>
      </c>
      <c r="BF178" s="152">
        <f t="shared" si="22"/>
        <v>0</v>
      </c>
      <c r="BG178" s="152">
        <f t="shared" si="23"/>
        <v>0</v>
      </c>
      <c r="BH178" s="152">
        <f t="shared" si="24"/>
        <v>0</v>
      </c>
      <c r="BI178" s="152">
        <f t="shared" si="25"/>
        <v>0</v>
      </c>
      <c r="BJ178" s="14" t="s">
        <v>121</v>
      </c>
      <c r="BK178" s="153">
        <f t="shared" si="26"/>
        <v>0</v>
      </c>
      <c r="BL178" s="14" t="s">
        <v>120</v>
      </c>
      <c r="BM178" s="151" t="s">
        <v>274</v>
      </c>
    </row>
    <row r="179" spans="1:65" s="2" customFormat="1" ht="24.2" hidden="1" customHeight="1">
      <c r="A179" s="26"/>
      <c r="B179" s="140"/>
      <c r="C179" s="141"/>
      <c r="D179" s="141"/>
      <c r="E179" s="204"/>
      <c r="F179" s="205"/>
      <c r="G179" s="206"/>
      <c r="H179" s="207"/>
      <c r="I179" s="145"/>
      <c r="J179" s="145"/>
      <c r="K179" s="146"/>
      <c r="L179" s="27"/>
      <c r="M179" s="147" t="s">
        <v>1</v>
      </c>
      <c r="N179" s="148" t="s">
        <v>37</v>
      </c>
      <c r="O179" s="149">
        <v>0</v>
      </c>
      <c r="P179" s="149">
        <f t="shared" si="18"/>
        <v>0</v>
      </c>
      <c r="Q179" s="149">
        <v>0</v>
      </c>
      <c r="R179" s="149">
        <f t="shared" si="19"/>
        <v>0</v>
      </c>
      <c r="S179" s="149">
        <v>0</v>
      </c>
      <c r="T179" s="150">
        <f t="shared" si="20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1" t="s">
        <v>120</v>
      </c>
      <c r="AT179" s="151" t="s">
        <v>118</v>
      </c>
      <c r="AU179" s="151" t="s">
        <v>121</v>
      </c>
      <c r="AY179" s="14" t="s">
        <v>116</v>
      </c>
      <c r="BE179" s="152">
        <f t="shared" si="21"/>
        <v>0</v>
      </c>
      <c r="BF179" s="152">
        <f t="shared" si="22"/>
        <v>0</v>
      </c>
      <c r="BG179" s="152">
        <f t="shared" si="23"/>
        <v>0</v>
      </c>
      <c r="BH179" s="152">
        <f t="shared" si="24"/>
        <v>0</v>
      </c>
      <c r="BI179" s="152">
        <f t="shared" si="25"/>
        <v>0</v>
      </c>
      <c r="BJ179" s="14" t="s">
        <v>121</v>
      </c>
      <c r="BK179" s="153">
        <f t="shared" si="26"/>
        <v>0</v>
      </c>
      <c r="BL179" s="14" t="s">
        <v>120</v>
      </c>
      <c r="BM179" s="151" t="s">
        <v>275</v>
      </c>
    </row>
    <row r="180" spans="1:65" s="2" customFormat="1" ht="24.2" hidden="1" customHeight="1">
      <c r="A180" s="26"/>
      <c r="B180" s="140"/>
      <c r="C180" s="141"/>
      <c r="D180" s="141"/>
      <c r="E180" s="204"/>
      <c r="F180" s="205"/>
      <c r="G180" s="206"/>
      <c r="H180" s="207"/>
      <c r="I180" s="145"/>
      <c r="J180" s="145"/>
      <c r="K180" s="146"/>
      <c r="L180" s="27"/>
      <c r="M180" s="147" t="s">
        <v>1</v>
      </c>
      <c r="N180" s="148" t="s">
        <v>37</v>
      </c>
      <c r="O180" s="149">
        <v>0</v>
      </c>
      <c r="P180" s="149">
        <f t="shared" si="18"/>
        <v>0</v>
      </c>
      <c r="Q180" s="149">
        <v>0</v>
      </c>
      <c r="R180" s="149">
        <f t="shared" si="19"/>
        <v>0</v>
      </c>
      <c r="S180" s="149">
        <v>0</v>
      </c>
      <c r="T180" s="150">
        <f t="shared" si="20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1" t="s">
        <v>120</v>
      </c>
      <c r="AT180" s="151" t="s">
        <v>118</v>
      </c>
      <c r="AU180" s="151" t="s">
        <v>121</v>
      </c>
      <c r="AY180" s="14" t="s">
        <v>116</v>
      </c>
      <c r="BE180" s="152">
        <f t="shared" si="21"/>
        <v>0</v>
      </c>
      <c r="BF180" s="152">
        <f t="shared" si="22"/>
        <v>0</v>
      </c>
      <c r="BG180" s="152">
        <f t="shared" si="23"/>
        <v>0</v>
      </c>
      <c r="BH180" s="152">
        <f t="shared" si="24"/>
        <v>0</v>
      </c>
      <c r="BI180" s="152">
        <f t="shared" si="25"/>
        <v>0</v>
      </c>
      <c r="BJ180" s="14" t="s">
        <v>121</v>
      </c>
      <c r="BK180" s="153">
        <f t="shared" si="26"/>
        <v>0</v>
      </c>
      <c r="BL180" s="14" t="s">
        <v>120</v>
      </c>
      <c r="BM180" s="151" t="s">
        <v>276</v>
      </c>
    </row>
    <row r="181" spans="1:65" s="12" customFormat="1" ht="22.7" customHeight="1">
      <c r="B181" s="128"/>
      <c r="D181" s="129" t="s">
        <v>70</v>
      </c>
      <c r="E181" s="208" t="s">
        <v>277</v>
      </c>
      <c r="F181" s="208" t="s">
        <v>278</v>
      </c>
      <c r="G181" s="209"/>
      <c r="H181" s="209"/>
      <c r="J181" s="139"/>
      <c r="L181" s="128"/>
      <c r="M181" s="132"/>
      <c r="N181" s="133"/>
      <c r="O181" s="133"/>
      <c r="P181" s="134">
        <f>P182</f>
        <v>254.42702100000002</v>
      </c>
      <c r="Q181" s="133"/>
      <c r="R181" s="134">
        <f>R182</f>
        <v>0</v>
      </c>
      <c r="S181" s="133"/>
      <c r="T181" s="135">
        <f>T182</f>
        <v>0</v>
      </c>
      <c r="AR181" s="129" t="s">
        <v>79</v>
      </c>
      <c r="AT181" s="136" t="s">
        <v>70</v>
      </c>
      <c r="AU181" s="136" t="s">
        <v>79</v>
      </c>
      <c r="AY181" s="129" t="s">
        <v>116</v>
      </c>
      <c r="BK181" s="137">
        <f>BK182</f>
        <v>0</v>
      </c>
    </row>
    <row r="182" spans="1:65" s="2" customFormat="1" ht="24.2" customHeight="1">
      <c r="A182" s="26"/>
      <c r="B182" s="140"/>
      <c r="C182" s="141" t="s">
        <v>279</v>
      </c>
      <c r="D182" s="141" t="s">
        <v>118</v>
      </c>
      <c r="E182" s="204" t="s">
        <v>280</v>
      </c>
      <c r="F182" s="205" t="s">
        <v>281</v>
      </c>
      <c r="G182" s="206" t="s">
        <v>272</v>
      </c>
      <c r="H182" s="207">
        <v>647.39700000000005</v>
      </c>
      <c r="I182" s="145"/>
      <c r="J182" s="145"/>
      <c r="K182" s="146"/>
      <c r="L182" s="27"/>
      <c r="M182" s="147" t="s">
        <v>1</v>
      </c>
      <c r="N182" s="148" t="s">
        <v>37</v>
      </c>
      <c r="O182" s="149">
        <v>0.39300000000000002</v>
      </c>
      <c r="P182" s="149">
        <f>O182*H182</f>
        <v>254.42702100000002</v>
      </c>
      <c r="Q182" s="149">
        <v>0</v>
      </c>
      <c r="R182" s="149">
        <f>Q182*H182</f>
        <v>0</v>
      </c>
      <c r="S182" s="149">
        <v>0</v>
      </c>
      <c r="T182" s="150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1" t="s">
        <v>120</v>
      </c>
      <c r="AT182" s="151" t="s">
        <v>118</v>
      </c>
      <c r="AU182" s="151" t="s">
        <v>121</v>
      </c>
      <c r="AY182" s="14" t="s">
        <v>116</v>
      </c>
      <c r="BE182" s="152">
        <f>IF(N182="základná",J182,0)</f>
        <v>0</v>
      </c>
      <c r="BF182" s="152">
        <f>IF(N182="znížená",J182,0)</f>
        <v>0</v>
      </c>
      <c r="BG182" s="152">
        <f>IF(N182="zákl. prenesená",J182,0)</f>
        <v>0</v>
      </c>
      <c r="BH182" s="152">
        <f>IF(N182="zníž. prenesená",J182,0)</f>
        <v>0</v>
      </c>
      <c r="BI182" s="152">
        <f>IF(N182="nulová",J182,0)</f>
        <v>0</v>
      </c>
      <c r="BJ182" s="14" t="s">
        <v>121</v>
      </c>
      <c r="BK182" s="153">
        <f>ROUND(I182*H182,3)</f>
        <v>0</v>
      </c>
      <c r="BL182" s="14" t="s">
        <v>120</v>
      </c>
      <c r="BM182" s="151" t="s">
        <v>282</v>
      </c>
    </row>
    <row r="183" spans="1:65" s="12" customFormat="1" ht="26.1" customHeight="1">
      <c r="B183" s="128"/>
      <c r="D183" s="129" t="s">
        <v>70</v>
      </c>
      <c r="E183" s="214" t="s">
        <v>283</v>
      </c>
      <c r="F183" s="214" t="s">
        <v>284</v>
      </c>
      <c r="G183" s="209"/>
      <c r="H183" s="209"/>
      <c r="J183" s="131"/>
      <c r="L183" s="128"/>
      <c r="M183" s="132"/>
      <c r="N183" s="133"/>
      <c r="O183" s="133"/>
      <c r="P183" s="134">
        <f>P184</f>
        <v>6.4041708800000006</v>
      </c>
      <c r="Q183" s="133"/>
      <c r="R183" s="134">
        <f>R184</f>
        <v>0.10432542</v>
      </c>
      <c r="S183" s="133"/>
      <c r="T183" s="135">
        <f>T184</f>
        <v>0</v>
      </c>
      <c r="AR183" s="129" t="s">
        <v>121</v>
      </c>
      <c r="AT183" s="136" t="s">
        <v>70</v>
      </c>
      <c r="AU183" s="136" t="s">
        <v>71</v>
      </c>
      <c r="AY183" s="129" t="s">
        <v>116</v>
      </c>
      <c r="BK183" s="137">
        <f>BK184</f>
        <v>0</v>
      </c>
    </row>
    <row r="184" spans="1:65" s="12" customFormat="1" ht="22.7" customHeight="1">
      <c r="B184" s="128"/>
      <c r="D184" s="129" t="s">
        <v>70</v>
      </c>
      <c r="E184" s="208" t="s">
        <v>285</v>
      </c>
      <c r="F184" s="208" t="s">
        <v>286</v>
      </c>
      <c r="G184" s="209"/>
      <c r="H184" s="209"/>
      <c r="J184" s="139"/>
      <c r="L184" s="128"/>
      <c r="M184" s="132"/>
      <c r="N184" s="133"/>
      <c r="O184" s="133"/>
      <c r="P184" s="134">
        <f>SUM(P185:P192)</f>
        <v>6.4041708800000006</v>
      </c>
      <c r="Q184" s="133"/>
      <c r="R184" s="134">
        <f>SUM(R185:R192)</f>
        <v>0.10432542</v>
      </c>
      <c r="S184" s="133"/>
      <c r="T184" s="135">
        <f>SUM(T185:T192)</f>
        <v>0</v>
      </c>
      <c r="AR184" s="129" t="s">
        <v>121</v>
      </c>
      <c r="AT184" s="136" t="s">
        <v>70</v>
      </c>
      <c r="AU184" s="136" t="s">
        <v>79</v>
      </c>
      <c r="AY184" s="129" t="s">
        <v>116</v>
      </c>
      <c r="BK184" s="137">
        <f>SUM(BK185:BK192)</f>
        <v>0</v>
      </c>
    </row>
    <row r="185" spans="1:65" s="2" customFormat="1" ht="24.2" customHeight="1">
      <c r="A185" s="26"/>
      <c r="B185" s="140"/>
      <c r="C185" s="141" t="s">
        <v>287</v>
      </c>
      <c r="D185" s="141" t="s">
        <v>118</v>
      </c>
      <c r="E185" s="204" t="s">
        <v>288</v>
      </c>
      <c r="F185" s="205" t="s">
        <v>289</v>
      </c>
      <c r="G185" s="206" t="s">
        <v>119</v>
      </c>
      <c r="H185" s="207">
        <v>9.3480000000000008</v>
      </c>
      <c r="I185" s="145"/>
      <c r="J185" s="145"/>
      <c r="K185" s="146"/>
      <c r="L185" s="27"/>
      <c r="M185" s="147" t="s">
        <v>1</v>
      </c>
      <c r="N185" s="148" t="s">
        <v>37</v>
      </c>
      <c r="O185" s="149">
        <v>0.13311000000000001</v>
      </c>
      <c r="P185" s="149">
        <f t="shared" ref="P185:P192" si="27">O185*H185</f>
        <v>1.2443122800000002</v>
      </c>
      <c r="Q185" s="149">
        <v>0</v>
      </c>
      <c r="R185" s="149">
        <f t="shared" ref="R185:R192" si="28">Q185*H185</f>
        <v>0</v>
      </c>
      <c r="S185" s="149">
        <v>0</v>
      </c>
      <c r="T185" s="150">
        <f t="shared" ref="T185:T192" si="29"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1" t="s">
        <v>76</v>
      </c>
      <c r="AT185" s="151" t="s">
        <v>118</v>
      </c>
      <c r="AU185" s="151" t="s">
        <v>121</v>
      </c>
      <c r="AY185" s="14" t="s">
        <v>116</v>
      </c>
      <c r="BE185" s="152">
        <f t="shared" ref="BE185:BE192" si="30">IF(N185="základná",J185,0)</f>
        <v>0</v>
      </c>
      <c r="BF185" s="152">
        <f t="shared" ref="BF185:BF192" si="31">IF(N185="znížená",J185,0)</f>
        <v>0</v>
      </c>
      <c r="BG185" s="152">
        <f t="shared" ref="BG185:BG192" si="32">IF(N185="zákl. prenesená",J185,0)</f>
        <v>0</v>
      </c>
      <c r="BH185" s="152">
        <f t="shared" ref="BH185:BH192" si="33">IF(N185="zníž. prenesená",J185,0)</f>
        <v>0</v>
      </c>
      <c r="BI185" s="152">
        <f t="shared" ref="BI185:BI192" si="34">IF(N185="nulová",J185,0)</f>
        <v>0</v>
      </c>
      <c r="BJ185" s="14" t="s">
        <v>121</v>
      </c>
      <c r="BK185" s="153">
        <f t="shared" ref="BK185:BK192" si="35">ROUND(I185*H185,3)</f>
        <v>0</v>
      </c>
      <c r="BL185" s="14" t="s">
        <v>76</v>
      </c>
      <c r="BM185" s="151" t="s">
        <v>290</v>
      </c>
    </row>
    <row r="186" spans="1:65" s="2" customFormat="1" ht="24.2" customHeight="1">
      <c r="A186" s="26"/>
      <c r="B186" s="140"/>
      <c r="C186" s="154" t="s">
        <v>291</v>
      </c>
      <c r="D186" s="154" t="s">
        <v>138</v>
      </c>
      <c r="E186" s="210" t="s">
        <v>292</v>
      </c>
      <c r="F186" s="211" t="s">
        <v>325</v>
      </c>
      <c r="G186" s="212" t="s">
        <v>124</v>
      </c>
      <c r="H186" s="213">
        <v>9.5350000000000001</v>
      </c>
      <c r="I186" s="158"/>
      <c r="J186" s="158"/>
      <c r="K186" s="159"/>
      <c r="L186" s="160"/>
      <c r="M186" s="161" t="s">
        <v>1</v>
      </c>
      <c r="N186" s="162" t="s">
        <v>37</v>
      </c>
      <c r="O186" s="149">
        <v>0</v>
      </c>
      <c r="P186" s="149">
        <f t="shared" si="27"/>
        <v>0</v>
      </c>
      <c r="Q186" s="149">
        <v>2.2399999999999998E-3</v>
      </c>
      <c r="R186" s="149">
        <f t="shared" si="28"/>
        <v>2.13584E-2</v>
      </c>
      <c r="S186" s="149">
        <v>0</v>
      </c>
      <c r="T186" s="150">
        <f t="shared" si="29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1" t="s">
        <v>217</v>
      </c>
      <c r="AT186" s="151" t="s">
        <v>138</v>
      </c>
      <c r="AU186" s="151" t="s">
        <v>121</v>
      </c>
      <c r="AY186" s="14" t="s">
        <v>116</v>
      </c>
      <c r="BE186" s="152">
        <f t="shared" si="30"/>
        <v>0</v>
      </c>
      <c r="BF186" s="152">
        <f t="shared" si="31"/>
        <v>0</v>
      </c>
      <c r="BG186" s="152">
        <f t="shared" si="32"/>
        <v>0</v>
      </c>
      <c r="BH186" s="152">
        <f t="shared" si="33"/>
        <v>0</v>
      </c>
      <c r="BI186" s="152">
        <f t="shared" si="34"/>
        <v>0</v>
      </c>
      <c r="BJ186" s="14" t="s">
        <v>121</v>
      </c>
      <c r="BK186" s="153">
        <f t="shared" si="35"/>
        <v>0</v>
      </c>
      <c r="BL186" s="14" t="s">
        <v>76</v>
      </c>
      <c r="BM186" s="151" t="s">
        <v>293</v>
      </c>
    </row>
    <row r="187" spans="1:65" s="2" customFormat="1" ht="24.2" customHeight="1">
      <c r="A187" s="26"/>
      <c r="B187" s="140"/>
      <c r="C187" s="154" t="s">
        <v>294</v>
      </c>
      <c r="D187" s="154" t="s">
        <v>138</v>
      </c>
      <c r="E187" s="210" t="s">
        <v>295</v>
      </c>
      <c r="F187" s="211" t="s">
        <v>326</v>
      </c>
      <c r="G187" s="212" t="s">
        <v>119</v>
      </c>
      <c r="H187" s="213">
        <v>9.3480000000000008</v>
      </c>
      <c r="I187" s="158"/>
      <c r="J187" s="158"/>
      <c r="K187" s="159"/>
      <c r="L187" s="160"/>
      <c r="M187" s="161" t="s">
        <v>1</v>
      </c>
      <c r="N187" s="162" t="s">
        <v>37</v>
      </c>
      <c r="O187" s="149">
        <v>0</v>
      </c>
      <c r="P187" s="149">
        <f t="shared" si="27"/>
        <v>0</v>
      </c>
      <c r="Q187" s="149">
        <v>5.0000000000000001E-3</v>
      </c>
      <c r="R187" s="149">
        <f t="shared" si="28"/>
        <v>4.6740000000000004E-2</v>
      </c>
      <c r="S187" s="149">
        <v>0</v>
      </c>
      <c r="T187" s="150">
        <f t="shared" si="29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1" t="s">
        <v>217</v>
      </c>
      <c r="AT187" s="151" t="s">
        <v>138</v>
      </c>
      <c r="AU187" s="151" t="s">
        <v>121</v>
      </c>
      <c r="AY187" s="14" t="s">
        <v>116</v>
      </c>
      <c r="BE187" s="152">
        <f t="shared" si="30"/>
        <v>0</v>
      </c>
      <c r="BF187" s="152">
        <f t="shared" si="31"/>
        <v>0</v>
      </c>
      <c r="BG187" s="152">
        <f t="shared" si="32"/>
        <v>0</v>
      </c>
      <c r="BH187" s="152">
        <f t="shared" si="33"/>
        <v>0</v>
      </c>
      <c r="BI187" s="152">
        <f t="shared" si="34"/>
        <v>0</v>
      </c>
      <c r="BJ187" s="14" t="s">
        <v>121</v>
      </c>
      <c r="BK187" s="153">
        <f t="shared" si="35"/>
        <v>0</v>
      </c>
      <c r="BL187" s="14" t="s">
        <v>76</v>
      </c>
      <c r="BM187" s="151" t="s">
        <v>296</v>
      </c>
    </row>
    <row r="188" spans="1:65" s="2" customFormat="1" ht="24.2" customHeight="1">
      <c r="A188" s="26"/>
      <c r="B188" s="140"/>
      <c r="C188" s="141" t="s">
        <v>297</v>
      </c>
      <c r="D188" s="141" t="s">
        <v>118</v>
      </c>
      <c r="E188" s="204" t="s">
        <v>298</v>
      </c>
      <c r="F188" s="205" t="s">
        <v>299</v>
      </c>
      <c r="G188" s="206" t="s">
        <v>124</v>
      </c>
      <c r="H188" s="207">
        <v>7.79</v>
      </c>
      <c r="I188" s="145"/>
      <c r="J188" s="145"/>
      <c r="K188" s="146"/>
      <c r="L188" s="27"/>
      <c r="M188" s="147" t="s">
        <v>1</v>
      </c>
      <c r="N188" s="148" t="s">
        <v>37</v>
      </c>
      <c r="O188" s="149">
        <v>0.20014000000000001</v>
      </c>
      <c r="P188" s="149">
        <f t="shared" si="27"/>
        <v>1.5590906</v>
      </c>
      <c r="Q188" s="149">
        <v>8.0000000000000007E-5</v>
      </c>
      <c r="R188" s="149">
        <f t="shared" si="28"/>
        <v>6.2320000000000008E-4</v>
      </c>
      <c r="S188" s="149">
        <v>0</v>
      </c>
      <c r="T188" s="150">
        <f t="shared" si="29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1" t="s">
        <v>76</v>
      </c>
      <c r="AT188" s="151" t="s">
        <v>118</v>
      </c>
      <c r="AU188" s="151" t="s">
        <v>121</v>
      </c>
      <c r="AY188" s="14" t="s">
        <v>116</v>
      </c>
      <c r="BE188" s="152">
        <f t="shared" si="30"/>
        <v>0</v>
      </c>
      <c r="BF188" s="152">
        <f t="shared" si="31"/>
        <v>0</v>
      </c>
      <c r="BG188" s="152">
        <f t="shared" si="32"/>
        <v>0</v>
      </c>
      <c r="BH188" s="152">
        <f t="shared" si="33"/>
        <v>0</v>
      </c>
      <c r="BI188" s="152">
        <f t="shared" si="34"/>
        <v>0</v>
      </c>
      <c r="BJ188" s="14" t="s">
        <v>121</v>
      </c>
      <c r="BK188" s="153">
        <f t="shared" si="35"/>
        <v>0</v>
      </c>
      <c r="BL188" s="14" t="s">
        <v>76</v>
      </c>
      <c r="BM188" s="151" t="s">
        <v>300</v>
      </c>
    </row>
    <row r="189" spans="1:65" s="2" customFormat="1" ht="24.2" customHeight="1">
      <c r="A189" s="26"/>
      <c r="B189" s="140"/>
      <c r="C189" s="154" t="s">
        <v>301</v>
      </c>
      <c r="D189" s="154" t="s">
        <v>138</v>
      </c>
      <c r="E189" s="210" t="s">
        <v>302</v>
      </c>
      <c r="F189" s="211" t="s">
        <v>327</v>
      </c>
      <c r="G189" s="212" t="s">
        <v>124</v>
      </c>
      <c r="H189" s="213">
        <v>7.9459999999999997</v>
      </c>
      <c r="I189" s="158"/>
      <c r="J189" s="158"/>
      <c r="K189" s="159"/>
      <c r="L189" s="160"/>
      <c r="M189" s="161" t="s">
        <v>1</v>
      </c>
      <c r="N189" s="162" t="s">
        <v>37</v>
      </c>
      <c r="O189" s="149">
        <v>0</v>
      </c>
      <c r="P189" s="149">
        <f t="shared" si="27"/>
        <v>0</v>
      </c>
      <c r="Q189" s="149">
        <v>2.4299999999999999E-3</v>
      </c>
      <c r="R189" s="149">
        <f t="shared" si="28"/>
        <v>1.9308779999999998E-2</v>
      </c>
      <c r="S189" s="149">
        <v>0</v>
      </c>
      <c r="T189" s="150">
        <f t="shared" si="29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1" t="s">
        <v>217</v>
      </c>
      <c r="AT189" s="151" t="s">
        <v>138</v>
      </c>
      <c r="AU189" s="151" t="s">
        <v>121</v>
      </c>
      <c r="AY189" s="14" t="s">
        <v>116</v>
      </c>
      <c r="BE189" s="152">
        <f t="shared" si="30"/>
        <v>0</v>
      </c>
      <c r="BF189" s="152">
        <f t="shared" si="31"/>
        <v>0</v>
      </c>
      <c r="BG189" s="152">
        <f t="shared" si="32"/>
        <v>0</v>
      </c>
      <c r="BH189" s="152">
        <f t="shared" si="33"/>
        <v>0</v>
      </c>
      <c r="BI189" s="152">
        <f t="shared" si="34"/>
        <v>0</v>
      </c>
      <c r="BJ189" s="14" t="s">
        <v>121</v>
      </c>
      <c r="BK189" s="153">
        <f t="shared" si="35"/>
        <v>0</v>
      </c>
      <c r="BL189" s="14" t="s">
        <v>76</v>
      </c>
      <c r="BM189" s="151" t="s">
        <v>303</v>
      </c>
    </row>
    <row r="190" spans="1:65" s="2" customFormat="1" ht="14.45" customHeight="1">
      <c r="A190" s="26"/>
      <c r="B190" s="140"/>
      <c r="C190" s="141" t="s">
        <v>304</v>
      </c>
      <c r="D190" s="141" t="s">
        <v>118</v>
      </c>
      <c r="E190" s="204" t="s">
        <v>305</v>
      </c>
      <c r="F190" s="205" t="s">
        <v>306</v>
      </c>
      <c r="G190" s="206" t="s">
        <v>124</v>
      </c>
      <c r="H190" s="207">
        <v>4.8</v>
      </c>
      <c r="I190" s="145"/>
      <c r="J190" s="145"/>
      <c r="K190" s="146"/>
      <c r="L190" s="27"/>
      <c r="M190" s="147" t="s">
        <v>1</v>
      </c>
      <c r="N190" s="148" t="s">
        <v>37</v>
      </c>
      <c r="O190" s="149">
        <v>0.75016000000000005</v>
      </c>
      <c r="P190" s="149">
        <f t="shared" si="27"/>
        <v>3.600768</v>
      </c>
      <c r="Q190" s="149">
        <v>9.0000000000000006E-5</v>
      </c>
      <c r="R190" s="149">
        <f t="shared" si="28"/>
        <v>4.3200000000000004E-4</v>
      </c>
      <c r="S190" s="149">
        <v>0</v>
      </c>
      <c r="T190" s="150">
        <f t="shared" si="29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1" t="s">
        <v>76</v>
      </c>
      <c r="AT190" s="151" t="s">
        <v>118</v>
      </c>
      <c r="AU190" s="151" t="s">
        <v>121</v>
      </c>
      <c r="AY190" s="14" t="s">
        <v>116</v>
      </c>
      <c r="BE190" s="152">
        <f t="shared" si="30"/>
        <v>0</v>
      </c>
      <c r="BF190" s="152">
        <f t="shared" si="31"/>
        <v>0</v>
      </c>
      <c r="BG190" s="152">
        <f t="shared" si="32"/>
        <v>0</v>
      </c>
      <c r="BH190" s="152">
        <f t="shared" si="33"/>
        <v>0</v>
      </c>
      <c r="BI190" s="152">
        <f t="shared" si="34"/>
        <v>0</v>
      </c>
      <c r="BJ190" s="14" t="s">
        <v>121</v>
      </c>
      <c r="BK190" s="153">
        <f t="shared" si="35"/>
        <v>0</v>
      </c>
      <c r="BL190" s="14" t="s">
        <v>76</v>
      </c>
      <c r="BM190" s="151" t="s">
        <v>307</v>
      </c>
    </row>
    <row r="191" spans="1:65" s="2" customFormat="1" ht="24.2" customHeight="1">
      <c r="A191" s="26"/>
      <c r="B191" s="140"/>
      <c r="C191" s="154" t="s">
        <v>308</v>
      </c>
      <c r="D191" s="154" t="s">
        <v>138</v>
      </c>
      <c r="E191" s="210" t="s">
        <v>309</v>
      </c>
      <c r="F191" s="211" t="s">
        <v>328</v>
      </c>
      <c r="G191" s="212" t="s">
        <v>124</v>
      </c>
      <c r="H191" s="213">
        <v>4.8959999999999999</v>
      </c>
      <c r="I191" s="158"/>
      <c r="J191" s="158"/>
      <c r="K191" s="159"/>
      <c r="L191" s="160"/>
      <c r="M191" s="161" t="s">
        <v>1</v>
      </c>
      <c r="N191" s="162" t="s">
        <v>37</v>
      </c>
      <c r="O191" s="149">
        <v>0</v>
      </c>
      <c r="P191" s="149">
        <f t="shared" si="27"/>
        <v>0</v>
      </c>
      <c r="Q191" s="149">
        <v>3.2399999999999998E-3</v>
      </c>
      <c r="R191" s="149">
        <f t="shared" si="28"/>
        <v>1.5863039999999998E-2</v>
      </c>
      <c r="S191" s="149">
        <v>0</v>
      </c>
      <c r="T191" s="150">
        <f t="shared" si="29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1" t="s">
        <v>217</v>
      </c>
      <c r="AT191" s="151" t="s">
        <v>138</v>
      </c>
      <c r="AU191" s="151" t="s">
        <v>121</v>
      </c>
      <c r="AY191" s="14" t="s">
        <v>116</v>
      </c>
      <c r="BE191" s="152">
        <f t="shared" si="30"/>
        <v>0</v>
      </c>
      <c r="BF191" s="152">
        <f t="shared" si="31"/>
        <v>0</v>
      </c>
      <c r="BG191" s="152">
        <f t="shared" si="32"/>
        <v>0</v>
      </c>
      <c r="BH191" s="152">
        <f t="shared" si="33"/>
        <v>0</v>
      </c>
      <c r="BI191" s="152">
        <f t="shared" si="34"/>
        <v>0</v>
      </c>
      <c r="BJ191" s="14" t="s">
        <v>121</v>
      </c>
      <c r="BK191" s="153">
        <f t="shared" si="35"/>
        <v>0</v>
      </c>
      <c r="BL191" s="14" t="s">
        <v>76</v>
      </c>
      <c r="BM191" s="151" t="s">
        <v>310</v>
      </c>
    </row>
    <row r="192" spans="1:65" s="2" customFormat="1" ht="24.2" customHeight="1">
      <c r="A192" s="26"/>
      <c r="B192" s="140"/>
      <c r="C192" s="141" t="s">
        <v>311</v>
      </c>
      <c r="D192" s="141" t="s">
        <v>118</v>
      </c>
      <c r="E192" s="204" t="s">
        <v>312</v>
      </c>
      <c r="F192" s="205" t="s">
        <v>313</v>
      </c>
      <c r="G192" s="206" t="s">
        <v>314</v>
      </c>
      <c r="H192" s="207">
        <v>8.3330000000000002</v>
      </c>
      <c r="I192" s="145"/>
      <c r="J192" s="145"/>
      <c r="K192" s="146"/>
      <c r="L192" s="27"/>
      <c r="M192" s="163" t="s">
        <v>1</v>
      </c>
      <c r="N192" s="164" t="s">
        <v>37</v>
      </c>
      <c r="O192" s="165">
        <v>0</v>
      </c>
      <c r="P192" s="165">
        <f t="shared" si="27"/>
        <v>0</v>
      </c>
      <c r="Q192" s="165">
        <v>0</v>
      </c>
      <c r="R192" s="165">
        <f t="shared" si="28"/>
        <v>0</v>
      </c>
      <c r="S192" s="165">
        <v>0</v>
      </c>
      <c r="T192" s="166">
        <f t="shared" si="29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1" t="s">
        <v>76</v>
      </c>
      <c r="AT192" s="151" t="s">
        <v>118</v>
      </c>
      <c r="AU192" s="151" t="s">
        <v>121</v>
      </c>
      <c r="AY192" s="14" t="s">
        <v>116</v>
      </c>
      <c r="BE192" s="152">
        <f t="shared" si="30"/>
        <v>0</v>
      </c>
      <c r="BF192" s="152">
        <f t="shared" si="31"/>
        <v>0</v>
      </c>
      <c r="BG192" s="152">
        <f t="shared" si="32"/>
        <v>0</v>
      </c>
      <c r="BH192" s="152">
        <f t="shared" si="33"/>
        <v>0</v>
      </c>
      <c r="BI192" s="152">
        <f t="shared" si="34"/>
        <v>0</v>
      </c>
      <c r="BJ192" s="14" t="s">
        <v>121</v>
      </c>
      <c r="BK192" s="153">
        <f t="shared" si="35"/>
        <v>0</v>
      </c>
      <c r="BL192" s="14" t="s">
        <v>76</v>
      </c>
      <c r="BM192" s="151" t="s">
        <v>315</v>
      </c>
    </row>
    <row r="193" spans="1:31" s="2" customFormat="1" ht="6.95" customHeight="1">
      <c r="A193" s="26"/>
      <c r="B193" s="41"/>
      <c r="C193" s="42"/>
      <c r="D193" s="42"/>
      <c r="E193" s="42"/>
      <c r="F193" s="42"/>
      <c r="G193" s="42"/>
      <c r="H193" s="42"/>
      <c r="I193" s="42"/>
      <c r="J193" s="42"/>
      <c r="K193" s="42"/>
      <c r="L193" s="27"/>
      <c r="M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</sheetData>
  <sheetProtection sheet="1" objects="1" scenarios="1"/>
  <autoFilter ref="C122:K192"/>
  <mergeCells count="9">
    <mergeCell ref="E81:H81"/>
    <mergeCell ref="E113:H113"/>
    <mergeCell ref="E115:H115"/>
    <mergeCell ref="L2:V2"/>
    <mergeCell ref="E7:H7"/>
    <mergeCell ref="E9:H9"/>
    <mergeCell ref="E18:H18"/>
    <mergeCell ref="E27:H27"/>
    <mergeCell ref="E79:H79"/>
  </mergeCells>
  <pageMargins left="0.39374999999999999" right="0.39374999999999999" top="0.39374999999999999" bottom="0.39374999999999999" header="0" footer="0"/>
  <pageSetup paperSize="9" scale="98" fitToHeight="100" orientation="portrait" blackAndWhite="1" copies="2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16 - Plocha pred vstupom </vt:lpstr>
      <vt:lpstr>'16 - Plocha pred vstupom '!Názvy_tlače</vt:lpstr>
      <vt:lpstr>'Rekapitulácia stavby'!Názvy_tlače</vt:lpstr>
      <vt:lpstr>'16 - Plocha pred vstupom 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Martin GALGOCZY JUDr.</cp:lastModifiedBy>
  <cp:lastPrinted>2020-11-03T11:22:02Z</cp:lastPrinted>
  <dcterms:created xsi:type="dcterms:W3CDTF">2020-10-21T14:29:35Z</dcterms:created>
  <dcterms:modified xsi:type="dcterms:W3CDTF">2020-11-25T12:13:54Z</dcterms:modified>
</cp:coreProperties>
</file>