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65" windowWidth="29040" windowHeight="16440" firstSheet="1" activeTab="1"/>
  </bookViews>
  <sheets>
    <sheet name="Rekapitulácia stavby" sheetId="1" state="veryHidden" r:id="rId1"/>
    <sheet name="17 - Plocha pred vstupom ..." sheetId="2" r:id="rId2"/>
  </sheets>
  <definedNames>
    <definedName name="_xlnm._FilterDatabase" localSheetId="1" hidden="1">'17 - Plocha pred vstupom ...'!$C$123:$K$162</definedName>
    <definedName name="_xlnm.Print_Titles" localSheetId="1">'17 - Plocha pred vstupom ...'!$123:$123</definedName>
    <definedName name="_xlnm.Print_Titles" localSheetId="0">'Rekapitulácia stavby'!$92:$92</definedName>
    <definedName name="_xlnm.Print_Area" localSheetId="1">'17 - Plocha pred vstupom ...'!$C$4:$J$76,'17 - Plocha pred vstupom ...'!$C$82:$J$105,'17 - Plocha pred vstupom ...'!$C$111:$J$162</definedName>
    <definedName name="_xlnm.Print_Area" localSheetId="0">'Rekapitulácia stavby'!$D$4:$AO$76,'Rekapitulácia stavby'!$C$82:$AQ$96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2" l="1"/>
  <c r="J38" i="2"/>
  <c r="AY95" i="1"/>
  <c r="J37" i="2"/>
  <c r="AX95" i="1" s="1"/>
  <c r="BI162" i="2"/>
  <c r="BH162" i="2"/>
  <c r="BG162" i="2"/>
  <c r="BE162" i="2"/>
  <c r="T162" i="2"/>
  <c r="T161" i="2"/>
  <c r="R162" i="2"/>
  <c r="R161" i="2"/>
  <c r="P162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F120" i="2"/>
  <c r="F118" i="2"/>
  <c r="E116" i="2"/>
  <c r="J31" i="2"/>
  <c r="F91" i="2"/>
  <c r="F89" i="2"/>
  <c r="E87" i="2"/>
  <c r="J24" i="2"/>
  <c r="E24" i="2"/>
  <c r="J121" i="2" s="1"/>
  <c r="J23" i="2"/>
  <c r="J21" i="2"/>
  <c r="E21" i="2"/>
  <c r="J120" i="2"/>
  <c r="J20" i="2"/>
  <c r="J18" i="2"/>
  <c r="E18" i="2"/>
  <c r="F121" i="2"/>
  <c r="J17" i="2"/>
  <c r="J118" i="2"/>
  <c r="E7" i="2"/>
  <c r="E114" i="2"/>
  <c r="L90" i="1"/>
  <c r="AM90" i="1"/>
  <c r="AM89" i="1"/>
  <c r="L89" i="1"/>
  <c r="AM87" i="1"/>
  <c r="L87" i="1"/>
  <c r="L85" i="1"/>
  <c r="L84" i="1"/>
  <c r="BK162" i="2"/>
  <c r="BK156" i="2"/>
  <c r="BK155" i="2"/>
  <c r="BK153" i="2"/>
  <c r="BK148" i="2"/>
  <c r="BK147" i="2"/>
  <c r="BK142" i="2"/>
  <c r="BK141" i="2"/>
  <c r="BK140" i="2"/>
  <c r="BK139" i="2"/>
  <c r="BK138" i="2"/>
  <c r="BK136" i="2"/>
  <c r="BK134" i="2"/>
  <c r="BK133" i="2"/>
  <c r="BK132" i="2"/>
  <c r="BK130" i="2"/>
  <c r="BK129" i="2"/>
  <c r="BK128" i="2"/>
  <c r="BK160" i="2"/>
  <c r="BK159" i="2"/>
  <c r="BK158" i="2"/>
  <c r="BK157" i="2"/>
  <c r="BK154" i="2"/>
  <c r="BK151" i="2"/>
  <c r="BK150" i="2"/>
  <c r="BK149" i="2"/>
  <c r="BK146" i="2"/>
  <c r="BK145" i="2"/>
  <c r="BK144" i="2"/>
  <c r="BK143" i="2"/>
  <c r="BK137" i="2"/>
  <c r="BK135" i="2"/>
  <c r="BK131" i="2"/>
  <c r="BK127" i="2"/>
  <c r="AS94" i="1"/>
  <c r="R152" i="2" l="1"/>
  <c r="BK126" i="2"/>
  <c r="J126" i="2"/>
  <c r="J98" i="2" s="1"/>
  <c r="P126" i="2"/>
  <c r="R126" i="2"/>
  <c r="R125" i="2"/>
  <c r="R124" i="2" s="1"/>
  <c r="T126" i="2"/>
  <c r="BK152" i="2"/>
  <c r="J99" i="2"/>
  <c r="P152" i="2"/>
  <c r="T152" i="2"/>
  <c r="E85" i="2"/>
  <c r="J89" i="2"/>
  <c r="J91" i="2"/>
  <c r="J92" i="2"/>
  <c r="BF127" i="2"/>
  <c r="BF128" i="2"/>
  <c r="BF129" i="2"/>
  <c r="BF131" i="2"/>
  <c r="BF135" i="2"/>
  <c r="BF136" i="2"/>
  <c r="BF137" i="2"/>
  <c r="BF138" i="2"/>
  <c r="BF140" i="2"/>
  <c r="BF141" i="2"/>
  <c r="BF146" i="2"/>
  <c r="BF147" i="2"/>
  <c r="BF151" i="2"/>
  <c r="BF154" i="2"/>
  <c r="BF155" i="2"/>
  <c r="BF156" i="2"/>
  <c r="BF157" i="2"/>
  <c r="BF162" i="2"/>
  <c r="F92" i="2"/>
  <c r="BF130" i="2"/>
  <c r="BF132" i="2"/>
  <c r="BF133" i="2"/>
  <c r="BF134" i="2"/>
  <c r="BF139" i="2"/>
  <c r="BF142" i="2"/>
  <c r="BF143" i="2"/>
  <c r="BF144" i="2"/>
  <c r="BF145" i="2"/>
  <c r="BF148" i="2"/>
  <c r="BF149" i="2"/>
  <c r="BF150" i="2"/>
  <c r="BF153" i="2"/>
  <c r="BF158" i="2"/>
  <c r="BF159" i="2"/>
  <c r="BF160" i="2"/>
  <c r="BK161" i="2"/>
  <c r="J100" i="2"/>
  <c r="J35" i="2"/>
  <c r="AV95" i="1" s="1"/>
  <c r="F35" i="2"/>
  <c r="AZ95" i="1" s="1"/>
  <c r="AZ94" i="1" s="1"/>
  <c r="W29" i="1" s="1"/>
  <c r="F39" i="2"/>
  <c r="BD95" i="1"/>
  <c r="BD94" i="1" s="1"/>
  <c r="W33" i="1" s="1"/>
  <c r="F38" i="2"/>
  <c r="BC95" i="1"/>
  <c r="BC94" i="1" s="1"/>
  <c r="W32" i="1" s="1"/>
  <c r="F37" i="2"/>
  <c r="BB95" i="1" s="1"/>
  <c r="BB94" i="1" s="1"/>
  <c r="W31" i="1" s="1"/>
  <c r="T125" i="2" l="1"/>
  <c r="T124" i="2"/>
  <c r="P125" i="2"/>
  <c r="P124" i="2" s="1"/>
  <c r="AU95" i="1" s="1"/>
  <c r="AU94" i="1" s="1"/>
  <c r="BK125" i="2"/>
  <c r="J125" i="2" s="1"/>
  <c r="J97" i="2" s="1"/>
  <c r="AV94" i="1"/>
  <c r="AK29" i="1" s="1"/>
  <c r="AX94" i="1"/>
  <c r="AY94" i="1"/>
  <c r="F36" i="2"/>
  <c r="BA95" i="1" s="1"/>
  <c r="BA94" i="1" s="1"/>
  <c r="AW94" i="1" s="1"/>
  <c r="AK30" i="1" s="1"/>
  <c r="J36" i="2"/>
  <c r="AW95" i="1" s="1"/>
  <c r="AT95" i="1" s="1"/>
  <c r="BK124" i="2" l="1"/>
  <c r="J124" i="2"/>
  <c r="J96" i="2"/>
  <c r="J105" i="2" s="1"/>
  <c r="AT94" i="1"/>
  <c r="W30" i="1"/>
  <c r="J30" i="2" l="1"/>
  <c r="J32" i="2"/>
  <c r="AG95" i="1"/>
  <c r="AN95" i="1"/>
  <c r="J41" i="2" l="1"/>
  <c r="AG94" i="1"/>
  <c r="AK26" i="1"/>
  <c r="AK35" i="1" s="1"/>
  <c r="AN94" i="1" l="1"/>
</calcChain>
</file>

<file path=xl/sharedStrings.xml><?xml version="1.0" encoding="utf-8"?>
<sst xmlns="http://schemas.openxmlformats.org/spreadsheetml/2006/main" count="753" uniqueCount="262">
  <si>
    <t>Export Komplet</t>
  </si>
  <si>
    <t/>
  </si>
  <si>
    <t>2.0</t>
  </si>
  <si>
    <t>False</t>
  </si>
  <si>
    <t>{19406ecb-8726-4170-8fe5-a54b0917da4d}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</si>
  <si>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</si>
  <si>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</si>
  <si>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</si>
  <si>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</si>
  <si>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</si>
  <si>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</si>
  <si>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14176-1</t>
  </si>
  <si>
    <t>Stavba:</t>
  </si>
  <si>
    <t>Obnova mestskej plávarne v Trebišove</t>
  </si>
  <si>
    <t>JKSO:</t>
  </si>
  <si>
    <t>KS:</t>
  </si>
  <si>
    <t>Miesto:</t>
  </si>
  <si>
    <t xml:space="preserve">Trebišov </t>
  </si>
  <si>
    <t>Dátum:</t>
  </si>
  <si>
    <t>24. 4. 2020</t>
  </si>
  <si>
    <t>Objednávateľ:</t>
  </si>
  <si>
    <t>IČO:</t>
  </si>
  <si>
    <t xml:space="preserve">Mesto Trebišov </t>
  </si>
  <si>
    <t>IČ DPH:</t>
  </si>
  <si>
    <t>Zhotoviteľ:</t>
  </si>
  <si>
    <t xml:space="preserve"> 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</si>
  <si>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</si>
  <si>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</si>
  <si>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</si>
  <si>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</si>
  <si>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</si>
  <si>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</si>
  <si>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</si>
  <si>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</si>
  <si>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</si>
  <si>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</si>
  <si>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</si>
  <si>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</si>
  <si>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</si>
  <si>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</si>
  <si>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</si>
  <si>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</si>
  <si>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</si>
  <si>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</si>
  <si>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</si>
  <si>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</si>
  <si>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</si>
  <si>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</si>
  <si>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</si>
  <si>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</si>
  <si>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</si>
  <si>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</si>
  <si>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</si>
  <si>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</si>
  <si>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</si>
  <si>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</si>
  <si>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</si>
  <si>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</si>
  <si>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</si>
  <si>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</si>
  <si>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</si>
  <si>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</si>
  <si>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</si>
  <si>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</si>
  <si>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</si>
  <si>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</si>
  <si>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</si>
  <si>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</si>
  <si>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</si>
  <si>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</si>
  <si>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</si>
  <si>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</si>
  <si>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</si>
  <si>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</si>
  <si>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</si>
  <si>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</si>
  <si>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17</t>
  </si>
  <si>
    <t xml:space="preserve">Plocha pred vstupom - osvetlenie </t>
  </si>
  <si>
    <t>STA</t>
  </si>
  <si>
    <t>1</t>
  </si>
  <si>
    <t>{1b6d0ecc-d71e-45ef-8424-0fa7c9ebcd35}</t>
  </si>
  <si>
    <t>KRYCÍ LIST ROZPOČTU</t>
  </si>
  <si>
    <t>Objekt:</t>
  </si>
  <si>
    <t xml:space="preserve">17 - Plocha pred vstupom - osvetlenie 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</si>
  <si>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</si>
  <si>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</si>
  <si>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</si>
  <si>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</si>
  <si>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</si>
  <si>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</si>
  <si>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</si>
  <si>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M - Práce a dodávky M</t>
  </si>
  <si>
    <t xml:space="preserve">    21-M - Elektromontáže</t>
  </si>
  <si>
    <t xml:space="preserve">    46-M - Zemné práce pri extr.mont.prácach</t>
  </si>
  <si>
    <t>HZS - Hodinové zúčtovacie sadzby</t>
  </si>
  <si>
    <t>2) Ostatné náklady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</si>
  <si>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</si>
  <si>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</si>
  <si>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</si>
  <si>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</si>
  <si>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</si>
  <si>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</si>
  <si>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</si>
  <si>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</si>
  <si>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</si>
  <si>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</si>
  <si>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</si>
  <si>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</si>
  <si>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</si>
  <si>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M</t>
  </si>
  <si>
    <t>Práce a dodávky M</t>
  </si>
  <si>
    <t>3</t>
  </si>
  <si>
    <t>ROZPOCET</t>
  </si>
  <si>
    <t>21-M</t>
  </si>
  <si>
    <t>Elektromontáže</t>
  </si>
  <si>
    <t>K</t>
  </si>
  <si>
    <t>210010024</t>
  </si>
  <si>
    <t>Rúrka ohybná elektroinštalačná z PVC typ FXP 16, uložená pevne</t>
  </si>
  <si>
    <t>m</t>
  </si>
  <si>
    <t>64</t>
  </si>
  <si>
    <t>2</t>
  </si>
  <si>
    <t>-1527889366</t>
  </si>
  <si>
    <t>345710009000</t>
  </si>
  <si>
    <t>Rúrka ohybná vlnitá pancierová PVC-U, FXP DN 16</t>
  </si>
  <si>
    <t>128</t>
  </si>
  <si>
    <t>1050364897</t>
  </si>
  <si>
    <t>345710017700</t>
  </si>
  <si>
    <t>Spojka nasúvacia PVC-U SM 16</t>
  </si>
  <si>
    <t>ks</t>
  </si>
  <si>
    <t>-970255042</t>
  </si>
  <si>
    <t>4</t>
  </si>
  <si>
    <t>210120410.S</t>
  </si>
  <si>
    <t>Prúdové chrániče dvojpólové 16 - 80 A</t>
  </si>
  <si>
    <t>484317543</t>
  </si>
  <si>
    <t>5</t>
  </si>
  <si>
    <t>358230010000.S</t>
  </si>
  <si>
    <t xml:space="preserve">Prúdový chránič 2P, 16 A, 30 mA, typ AC, </t>
  </si>
  <si>
    <t>1960548444</t>
  </si>
  <si>
    <t>6</t>
  </si>
  <si>
    <t>210201810</t>
  </si>
  <si>
    <t>Montáž a zapojenie svietidla 1x svetelný zdroj, uličného, LED</t>
  </si>
  <si>
    <t>-1451764035</t>
  </si>
  <si>
    <t>7</t>
  </si>
  <si>
    <t>CR0502.582S</t>
  </si>
  <si>
    <t>Kus</t>
  </si>
  <si>
    <t>256</t>
  </si>
  <si>
    <t>448278529</t>
  </si>
  <si>
    <t>8</t>
  </si>
  <si>
    <t>CR1261.582S</t>
  </si>
  <si>
    <t>133727675</t>
  </si>
  <si>
    <t>9</t>
  </si>
  <si>
    <t>210202001</t>
  </si>
  <si>
    <t>Osadenie stožiara hliníkového výšky do 6 m so zemným koncom pre uličné svietidlá</t>
  </si>
  <si>
    <t>-1099553176</t>
  </si>
  <si>
    <t>10</t>
  </si>
  <si>
    <t>316740002004</t>
  </si>
  <si>
    <t>Hliníkový stožiar so zemným koncom rovný SAL-4/B60 dz, d 114 mm, výška 4 m, anodizovaný inox, PEMA</t>
  </si>
  <si>
    <t>-522974922</t>
  </si>
  <si>
    <t>11</t>
  </si>
  <si>
    <t>316740002018</t>
  </si>
  <si>
    <t>1489244461</t>
  </si>
  <si>
    <t>12</t>
  </si>
  <si>
    <t>210204124</t>
  </si>
  <si>
    <t>Stožiarová pätka hliníková</t>
  </si>
  <si>
    <t>-989431411</t>
  </si>
  <si>
    <t>13</t>
  </si>
  <si>
    <t>592620000100</t>
  </si>
  <si>
    <t>Pätka stožiarová EZP 11-90, rozmer 900x200x165 mm</t>
  </si>
  <si>
    <t>-1934937715</t>
  </si>
  <si>
    <t>14</t>
  </si>
  <si>
    <t>210204201</t>
  </si>
  <si>
    <t>Elektrovýstroj stožiara pre 1 okruh</t>
  </si>
  <si>
    <t>1451808463</t>
  </si>
  <si>
    <t>15</t>
  </si>
  <si>
    <t>210204207</t>
  </si>
  <si>
    <t>Príplatok k elektrovýstroj stožiara - rozvodnice.</t>
  </si>
  <si>
    <t>933273316</t>
  </si>
  <si>
    <t>16</t>
  </si>
  <si>
    <t>210210524</t>
  </si>
  <si>
    <t>Nastavenie spektra osvetlenia a uvedenie do prevádzky</t>
  </si>
  <si>
    <t>-555219341</t>
  </si>
  <si>
    <t>210222020</t>
  </si>
  <si>
    <t>Uzemňovacie vedenie v zemi FeZn vrátane izolácie spojov, pre vonkajšie práce</t>
  </si>
  <si>
    <t>1601965637</t>
  </si>
  <si>
    <t>18</t>
  </si>
  <si>
    <t>354410058800.S</t>
  </si>
  <si>
    <t>Pásovina uzemňovacia FeZn 30 x 4 mm</t>
  </si>
  <si>
    <t>kg</t>
  </si>
  <si>
    <t>2080372514</t>
  </si>
  <si>
    <t>19</t>
  </si>
  <si>
    <t>210800108</t>
  </si>
  <si>
    <t>Kábel medený uložený voľne CYKY 450/750 V 3x2,5</t>
  </si>
  <si>
    <t>-864485992</t>
  </si>
  <si>
    <t>341110000800</t>
  </si>
  <si>
    <t>Kábel medený CYKY 3x2,5 mm2</t>
  </si>
  <si>
    <t>2070168982</t>
  </si>
  <si>
    <t>21</t>
  </si>
  <si>
    <t>MD</t>
  </si>
  <si>
    <t>Mimostavenisková doprava</t>
  </si>
  <si>
    <t>%</t>
  </si>
  <si>
    <t>-214857451</t>
  </si>
  <si>
    <t>22</t>
  </si>
  <si>
    <t>MV</t>
  </si>
  <si>
    <t>Murárske výpomoci</t>
  </si>
  <si>
    <t>1196480540</t>
  </si>
  <si>
    <t>23</t>
  </si>
  <si>
    <t>PD</t>
  </si>
  <si>
    <t>Presun dodávok</t>
  </si>
  <si>
    <t>599440802</t>
  </si>
  <si>
    <t>24</t>
  </si>
  <si>
    <t>PM</t>
  </si>
  <si>
    <t>Podružný materiál</t>
  </si>
  <si>
    <t>1114440686</t>
  </si>
  <si>
    <t>25</t>
  </si>
  <si>
    <t>PPV</t>
  </si>
  <si>
    <t>Podiel pridružených výkonov</t>
  </si>
  <si>
    <t>-1344293659</t>
  </si>
  <si>
    <t>46-M</t>
  </si>
  <si>
    <t>Zemné práce pri extr.mont.prácach</t>
  </si>
  <si>
    <t>26</t>
  </si>
  <si>
    <t>460050703.S</t>
  </si>
  <si>
    <t>Výkop jamy pre stožiar verejného osvetlenia do 2 m3 vrátane, ručný výkop v zemina triedy 3</t>
  </si>
  <si>
    <t>m3</t>
  </si>
  <si>
    <t>733243975</t>
  </si>
  <si>
    <t>27</t>
  </si>
  <si>
    <t>460200163.S</t>
  </si>
  <si>
    <t>Hĺbenie káblovej ryhy ručne 35 cm širokej a 80 cm hlbokej, v zemine triedy 3</t>
  </si>
  <si>
    <t>-2051900985</t>
  </si>
  <si>
    <t>28</t>
  </si>
  <si>
    <t>460420021.S</t>
  </si>
  <si>
    <t>Zriadenie, rekonšt. káblového lôžka z piesku bez zakrytia, v ryhe šír. do 65 cm, hrúbky vrstvy 5 cm</t>
  </si>
  <si>
    <t>858091935</t>
  </si>
  <si>
    <t>29</t>
  </si>
  <si>
    <t>583110000300.S</t>
  </si>
  <si>
    <t>Drvina vápencová frakcia 0-4 mm</t>
  </si>
  <si>
    <t>t</t>
  </si>
  <si>
    <t>417358448</t>
  </si>
  <si>
    <t>30</t>
  </si>
  <si>
    <t>460490012.S</t>
  </si>
  <si>
    <t>Rozvinutie a uloženie výstražnej fólie z PE do ryhy, šírka do 33 cm</t>
  </si>
  <si>
    <t>-129662778</t>
  </si>
  <si>
    <t>31</t>
  </si>
  <si>
    <t>283230008000</t>
  </si>
  <si>
    <t>767280875</t>
  </si>
  <si>
    <t>32</t>
  </si>
  <si>
    <t>460560173.S</t>
  </si>
  <si>
    <t>Ručný zásyp nezap. káblovej ryhy bez zhutn. zeminy, 35 cm širokej, 90 cm hlbokej v zemine tr. 3</t>
  </si>
  <si>
    <t>1518854868</t>
  </si>
  <si>
    <t>33</t>
  </si>
  <si>
    <t>-1196115799</t>
  </si>
  <si>
    <t>HZS</t>
  </si>
  <si>
    <t>Hodinové zúčtovacie sadzby</t>
  </si>
  <si>
    <t>34</t>
  </si>
  <si>
    <t>HZS000114.S</t>
  </si>
  <si>
    <t>Stavebno montážne práce najnáročnejšie na odbornosť - prehliadky pracoviska a revízie (Tr. 4) v rozsahu viac ako 8 hodín</t>
  </si>
  <si>
    <t>hod</t>
  </si>
  <si>
    <t>512</t>
  </si>
  <si>
    <t>255457609</t>
  </si>
  <si>
    <t>Vonkajšie sv. PHILIPS LUMA BGP623 60xLED139-4S/740 PSU II DX10 AL G alebo ekvivalent</t>
  </si>
  <si>
    <t>Vonkajšie sv. SCHRACK PARK  Parc II LED 40W 4400lm 4000K rotačne alebo ekvivalent</t>
  </si>
  <si>
    <t>Hliníkový stožiar so zemným koncom rovný SAL-60 dz, d 146 mm, výška 6 m, anodizovaný inox, PEMA alebo ekvivalent</t>
  </si>
  <si>
    <t>Výstražná fóla PE, šxhr 300x0,08 mm, dĺ. 250 m, farba červená, HAGARD alebo ekvivalent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</si>
</sst>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1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left" vertical="center"/>
    </xf>
    <xf numFmtId="4" fontId="19" fillId="4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19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0" borderId="14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7" fillId="0" borderId="22" xfId="0" applyFont="1" applyBorder="1" applyAlignment="1" applyProtection="1">
      <alignment horizontal="center" vertical="center"/>
    </xf>
    <xf numFmtId="49" fontId="17" fillId="0" borderId="22" xfId="0" applyNumberFormat="1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167" fontId="17" fillId="0" borderId="22" xfId="0" applyNumberFormat="1" applyFont="1" applyBorder="1" applyAlignment="1" applyProtection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0" fontId="8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/>
    <xf numFmtId="0" fontId="6" fillId="0" borderId="0" xfId="0" applyFont="1" applyAlignment="1" applyProtection="1">
      <alignment horizontal="left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workbookViewId="0"/>
  </sheetViews>
  <sheetFormatPr defaultColWidth="12" defaultRowHeight="11.25"/>
  <cols>
    <col min="1" max="1" width="8.16406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1640625" style="1" customWidth="1"/>
    <col min="35" max="35" width="31.6640625" style="1" customWidth="1"/>
    <col min="36" max="37" width="2.5" style="1" customWidth="1"/>
    <col min="38" max="38" width="8.1640625" style="1" customWidth="1"/>
    <col min="39" max="39" width="3.1640625" style="1" customWidth="1"/>
    <col min="40" max="40" width="13.16406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66406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16406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61" t="s">
        <v>5</v>
      </c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S4" s="14" t="s">
        <v>6</v>
      </c>
    </row>
    <row r="5" spans="1:74" s="1" customFormat="1" ht="12" customHeight="1">
      <c r="B5" s="17"/>
      <c r="D5" s="20" t="s">
        <v>10</v>
      </c>
      <c r="K5" s="189" t="s">
        <v>11</v>
      </c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R5" s="17"/>
      <c r="BS5" s="14" t="s">
        <v>6</v>
      </c>
    </row>
    <row r="6" spans="1:74" s="1" customFormat="1" ht="36.950000000000003" customHeight="1">
      <c r="B6" s="17"/>
      <c r="D6" s="22" t="s">
        <v>12</v>
      </c>
      <c r="K6" s="190" t="s">
        <v>13</v>
      </c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R6" s="17"/>
      <c r="BS6" s="14" t="s">
        <v>6</v>
      </c>
    </row>
    <row r="7" spans="1:74" s="1" customFormat="1" ht="12" customHeight="1">
      <c r="B7" s="17"/>
      <c r="D7" s="23" t="s">
        <v>14</v>
      </c>
      <c r="K7" s="21" t="s">
        <v>1</v>
      </c>
      <c r="AK7" s="23" t="s">
        <v>15</v>
      </c>
      <c r="AN7" s="21" t="s">
        <v>1</v>
      </c>
      <c r="AR7" s="17"/>
      <c r="BS7" s="14" t="s">
        <v>6</v>
      </c>
    </row>
    <row r="8" spans="1:74" s="1" customFormat="1" ht="12" customHeight="1">
      <c r="B8" s="17"/>
      <c r="D8" s="23" t="s">
        <v>16</v>
      </c>
      <c r="K8" s="21" t="s">
        <v>17</v>
      </c>
      <c r="AK8" s="23" t="s">
        <v>18</v>
      </c>
      <c r="AN8" s="21" t="s">
        <v>19</v>
      </c>
      <c r="AR8" s="17"/>
      <c r="BS8" s="14" t="s">
        <v>6</v>
      </c>
    </row>
    <row r="9" spans="1:74" s="1" customFormat="1" ht="14.45" customHeight="1">
      <c r="B9" s="17"/>
      <c r="AR9" s="17"/>
      <c r="BS9" s="14" t="s">
        <v>6</v>
      </c>
    </row>
    <row r="10" spans="1:74" s="1" customFormat="1" ht="12" customHeight="1">
      <c r="B10" s="17"/>
      <c r="D10" s="23" t="s">
        <v>20</v>
      </c>
      <c r="AK10" s="23" t="s">
        <v>21</v>
      </c>
      <c r="AN10" s="21" t="s">
        <v>1</v>
      </c>
      <c r="AR10" s="17"/>
      <c r="BS10" s="14" t="s">
        <v>6</v>
      </c>
    </row>
    <row r="11" spans="1:74" s="1" customFormat="1" ht="18.600000000000001" customHeight="1">
      <c r="B11" s="17"/>
      <c r="E11" s="21" t="s">
        <v>22</v>
      </c>
      <c r="AK11" s="23" t="s">
        <v>23</v>
      </c>
      <c r="AN11" s="21" t="s">
        <v>1</v>
      </c>
      <c r="AR11" s="17"/>
      <c r="BS11" s="14" t="s">
        <v>6</v>
      </c>
    </row>
    <row r="12" spans="1:74" s="1" customFormat="1" ht="6.95" customHeight="1">
      <c r="B12" s="17"/>
      <c r="AR12" s="17"/>
      <c r="BS12" s="14" t="s">
        <v>6</v>
      </c>
    </row>
    <row r="13" spans="1:74" s="1" customFormat="1" ht="12" customHeight="1">
      <c r="B13" s="17"/>
      <c r="D13" s="23" t="s">
        <v>24</v>
      </c>
      <c r="AK13" s="23" t="s">
        <v>21</v>
      </c>
      <c r="AN13" s="21" t="s">
        <v>1</v>
      </c>
      <c r="AR13" s="17"/>
      <c r="BS13" s="14" t="s">
        <v>6</v>
      </c>
    </row>
    <row r="14" spans="1:74" ht="12.75">
      <c r="B14" s="17"/>
      <c r="E14" s="21" t="s">
        <v>25</v>
      </c>
      <c r="AK14" s="23" t="s">
        <v>23</v>
      </c>
      <c r="AN14" s="21" t="s">
        <v>1</v>
      </c>
      <c r="AR14" s="17"/>
      <c r="BS14" s="14" t="s">
        <v>6</v>
      </c>
    </row>
    <row r="15" spans="1:74" s="1" customFormat="1" ht="6.95" customHeight="1">
      <c r="B15" s="17"/>
      <c r="AR15" s="17"/>
      <c r="BS15" s="14" t="s">
        <v>3</v>
      </c>
    </row>
    <row r="16" spans="1:74" s="1" customFormat="1" ht="12" customHeight="1">
      <c r="B16" s="17"/>
      <c r="D16" s="23" t="s">
        <v>26</v>
      </c>
      <c r="AK16" s="23" t="s">
        <v>21</v>
      </c>
      <c r="AN16" s="21" t="s">
        <v>1</v>
      </c>
      <c r="AR16" s="17"/>
      <c r="BS16" s="14" t="s">
        <v>3</v>
      </c>
    </row>
    <row r="17" spans="1:71" s="1" customFormat="1" ht="18.600000000000001" customHeight="1">
      <c r="B17" s="17"/>
      <c r="E17" s="21" t="s">
        <v>25</v>
      </c>
      <c r="AK17" s="23" t="s">
        <v>23</v>
      </c>
      <c r="AN17" s="21" t="s">
        <v>1</v>
      </c>
      <c r="AR17" s="17"/>
      <c r="BS17" s="14" t="s">
        <v>27</v>
      </c>
    </row>
    <row r="18" spans="1:71" s="1" customFormat="1" ht="6.95" customHeight="1">
      <c r="B18" s="17"/>
      <c r="AR18" s="17"/>
      <c r="BS18" s="14" t="s">
        <v>28</v>
      </c>
    </row>
    <row r="19" spans="1:71" s="1" customFormat="1" ht="12" customHeight="1">
      <c r="B19" s="17"/>
      <c r="D19" s="23" t="s">
        <v>29</v>
      </c>
      <c r="AK19" s="23" t="s">
        <v>21</v>
      </c>
      <c r="AN19" s="21" t="s">
        <v>1</v>
      </c>
      <c r="AR19" s="17"/>
      <c r="BS19" s="14" t="s">
        <v>28</v>
      </c>
    </row>
    <row r="20" spans="1:71" s="1" customFormat="1" ht="18.600000000000001" customHeight="1">
      <c r="B20" s="17"/>
      <c r="E20" s="21" t="s">
        <v>25</v>
      </c>
      <c r="AK20" s="23" t="s">
        <v>23</v>
      </c>
      <c r="AN20" s="21" t="s">
        <v>1</v>
      </c>
      <c r="AR20" s="17"/>
      <c r="BS20" s="14" t="s">
        <v>27</v>
      </c>
    </row>
    <row r="21" spans="1:71" s="1" customFormat="1" ht="6.95" customHeight="1">
      <c r="B21" s="17"/>
      <c r="AR21" s="17"/>
    </row>
    <row r="22" spans="1:71" s="1" customFormat="1" ht="12" customHeight="1">
      <c r="B22" s="17"/>
      <c r="D22" s="23" t="s">
        <v>30</v>
      </c>
      <c r="AR22" s="17"/>
    </row>
    <row r="23" spans="1:71" s="1" customFormat="1" ht="16.5" customHeight="1">
      <c r="B23" s="17"/>
      <c r="E23" s="191" t="s">
        <v>1</v>
      </c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1"/>
      <c r="U23" s="191"/>
      <c r="V23" s="191"/>
      <c r="W23" s="191"/>
      <c r="X23" s="191"/>
      <c r="Y23" s="191"/>
      <c r="Z23" s="191"/>
      <c r="AA23" s="191"/>
      <c r="AB23" s="191"/>
      <c r="AC23" s="191"/>
      <c r="AD23" s="191"/>
      <c r="AE23" s="191"/>
      <c r="AF23" s="191"/>
      <c r="AG23" s="191"/>
      <c r="AH23" s="191"/>
      <c r="AI23" s="191"/>
      <c r="AJ23" s="191"/>
      <c r="AK23" s="191"/>
      <c r="AL23" s="191"/>
      <c r="AM23" s="191"/>
      <c r="AN23" s="191"/>
      <c r="AR23" s="17"/>
    </row>
    <row r="24" spans="1:71" s="1" customFormat="1" ht="6.95" customHeight="1">
      <c r="B24" s="17"/>
      <c r="AR24" s="17"/>
    </row>
    <row r="25" spans="1:71" s="1" customFormat="1" ht="6.95" customHeight="1">
      <c r="B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R25" s="17"/>
    </row>
    <row r="26" spans="1:71" s="2" customFormat="1" ht="26.1" customHeight="1">
      <c r="A26" s="26"/>
      <c r="B26" s="27"/>
      <c r="C26" s="26"/>
      <c r="D26" s="28" t="s">
        <v>31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92">
        <f>ROUND(AG94,2)</f>
        <v>0</v>
      </c>
      <c r="AL26" s="193"/>
      <c r="AM26" s="193"/>
      <c r="AN26" s="193"/>
      <c r="AO26" s="193"/>
      <c r="AP26" s="26"/>
      <c r="AQ26" s="26"/>
      <c r="AR26" s="27"/>
      <c r="BE26" s="26"/>
    </row>
    <row r="27" spans="1:71" s="2" customFormat="1" ht="6.95" customHeight="1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7"/>
      <c r="BE27" s="26"/>
    </row>
    <row r="28" spans="1:71" s="2" customFormat="1" ht="12.75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194" t="s">
        <v>32</v>
      </c>
      <c r="M28" s="194"/>
      <c r="N28" s="194"/>
      <c r="O28" s="194"/>
      <c r="P28" s="194"/>
      <c r="Q28" s="26"/>
      <c r="R28" s="26"/>
      <c r="S28" s="26"/>
      <c r="T28" s="26"/>
      <c r="U28" s="26"/>
      <c r="V28" s="26"/>
      <c r="W28" s="194" t="s">
        <v>33</v>
      </c>
      <c r="X28" s="194"/>
      <c r="Y28" s="194"/>
      <c r="Z28" s="194"/>
      <c r="AA28" s="194"/>
      <c r="AB28" s="194"/>
      <c r="AC28" s="194"/>
      <c r="AD28" s="194"/>
      <c r="AE28" s="194"/>
      <c r="AF28" s="26"/>
      <c r="AG28" s="26"/>
      <c r="AH28" s="26"/>
      <c r="AI28" s="26"/>
      <c r="AJ28" s="26"/>
      <c r="AK28" s="194" t="s">
        <v>34</v>
      </c>
      <c r="AL28" s="194"/>
      <c r="AM28" s="194"/>
      <c r="AN28" s="194"/>
      <c r="AO28" s="194"/>
      <c r="AP28" s="26"/>
      <c r="AQ28" s="26"/>
      <c r="AR28" s="27"/>
      <c r="BE28" s="26"/>
    </row>
    <row r="29" spans="1:71" s="3" customFormat="1" ht="14.45" customHeight="1">
      <c r="B29" s="31"/>
      <c r="D29" s="23" t="s">
        <v>35</v>
      </c>
      <c r="F29" s="23" t="s">
        <v>36</v>
      </c>
      <c r="L29" s="184">
        <v>0.2</v>
      </c>
      <c r="M29" s="183"/>
      <c r="N29" s="183"/>
      <c r="O29" s="183"/>
      <c r="P29" s="183"/>
      <c r="W29" s="182">
        <f>ROUND(AZ94, 2)</f>
        <v>0</v>
      </c>
      <c r="X29" s="183"/>
      <c r="Y29" s="183"/>
      <c r="Z29" s="183"/>
      <c r="AA29" s="183"/>
      <c r="AB29" s="183"/>
      <c r="AC29" s="183"/>
      <c r="AD29" s="183"/>
      <c r="AE29" s="183"/>
      <c r="AK29" s="182">
        <f>ROUND(AV94, 2)</f>
        <v>0</v>
      </c>
      <c r="AL29" s="183"/>
      <c r="AM29" s="183"/>
      <c r="AN29" s="183"/>
      <c r="AO29" s="183"/>
      <c r="AR29" s="31"/>
    </row>
    <row r="30" spans="1:71" s="3" customFormat="1" ht="14.45" customHeight="1">
      <c r="B30" s="31"/>
      <c r="F30" s="23" t="s">
        <v>37</v>
      </c>
      <c r="L30" s="184">
        <v>0.2</v>
      </c>
      <c r="M30" s="183"/>
      <c r="N30" s="183"/>
      <c r="O30" s="183"/>
      <c r="P30" s="183"/>
      <c r="W30" s="182">
        <f>ROUND(BA94, 2)</f>
        <v>1</v>
      </c>
      <c r="X30" s="183"/>
      <c r="Y30" s="183"/>
      <c r="Z30" s="183"/>
      <c r="AA30" s="183"/>
      <c r="AB30" s="183"/>
      <c r="AC30" s="183"/>
      <c r="AD30" s="183"/>
      <c r="AE30" s="183"/>
      <c r="AK30" s="182">
        <f>ROUND(AW94, 2)</f>
        <v>0.2</v>
      </c>
      <c r="AL30" s="183"/>
      <c r="AM30" s="183"/>
      <c r="AN30" s="183"/>
      <c r="AO30" s="183"/>
      <c r="AR30" s="31"/>
    </row>
    <row r="31" spans="1:71" s="3" customFormat="1" ht="14.45" hidden="1" customHeight="1">
      <c r="B31" s="31"/>
      <c r="F31" s="23" t="s">
        <v>38</v>
      </c>
      <c r="L31" s="184">
        <v>0.2</v>
      </c>
      <c r="M31" s="183"/>
      <c r="N31" s="183"/>
      <c r="O31" s="183"/>
      <c r="P31" s="183"/>
      <c r="W31" s="182">
        <f>ROUND(BB94, 2)</f>
        <v>0</v>
      </c>
      <c r="X31" s="183"/>
      <c r="Y31" s="183"/>
      <c r="Z31" s="183"/>
      <c r="AA31" s="183"/>
      <c r="AB31" s="183"/>
      <c r="AC31" s="183"/>
      <c r="AD31" s="183"/>
      <c r="AE31" s="183"/>
      <c r="AK31" s="182">
        <v>0</v>
      </c>
      <c r="AL31" s="183"/>
      <c r="AM31" s="183"/>
      <c r="AN31" s="183"/>
      <c r="AO31" s="183"/>
      <c r="AR31" s="31"/>
    </row>
    <row r="32" spans="1:71" s="3" customFormat="1" ht="14.45" hidden="1" customHeight="1">
      <c r="B32" s="31"/>
      <c r="F32" s="23" t="s">
        <v>39</v>
      </c>
      <c r="L32" s="184">
        <v>0.2</v>
      </c>
      <c r="M32" s="183"/>
      <c r="N32" s="183"/>
      <c r="O32" s="183"/>
      <c r="P32" s="183"/>
      <c r="W32" s="182">
        <f>ROUND(BC94, 2)</f>
        <v>0</v>
      </c>
      <c r="X32" s="183"/>
      <c r="Y32" s="183"/>
      <c r="Z32" s="183"/>
      <c r="AA32" s="183"/>
      <c r="AB32" s="183"/>
      <c r="AC32" s="183"/>
      <c r="AD32" s="183"/>
      <c r="AE32" s="183"/>
      <c r="AK32" s="182">
        <v>0</v>
      </c>
      <c r="AL32" s="183"/>
      <c r="AM32" s="183"/>
      <c r="AN32" s="183"/>
      <c r="AO32" s="183"/>
      <c r="AR32" s="31"/>
    </row>
    <row r="33" spans="1:57" s="3" customFormat="1" ht="14.45" hidden="1" customHeight="1">
      <c r="B33" s="31"/>
      <c r="F33" s="23" t="s">
        <v>40</v>
      </c>
      <c r="L33" s="184">
        <v>0</v>
      </c>
      <c r="M33" s="183"/>
      <c r="N33" s="183"/>
      <c r="O33" s="183"/>
      <c r="P33" s="183"/>
      <c r="W33" s="182">
        <f>ROUND(BD94, 2)</f>
        <v>0</v>
      </c>
      <c r="X33" s="183"/>
      <c r="Y33" s="183"/>
      <c r="Z33" s="183"/>
      <c r="AA33" s="183"/>
      <c r="AB33" s="183"/>
      <c r="AC33" s="183"/>
      <c r="AD33" s="183"/>
      <c r="AE33" s="183"/>
      <c r="AK33" s="182">
        <v>0</v>
      </c>
      <c r="AL33" s="183"/>
      <c r="AM33" s="183"/>
      <c r="AN33" s="183"/>
      <c r="AO33" s="183"/>
      <c r="AR33" s="31"/>
    </row>
    <row r="34" spans="1:57" s="2" customFormat="1" ht="6.95" customHeight="1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7"/>
      <c r="BE34" s="26"/>
    </row>
    <row r="35" spans="1:57" s="2" customFormat="1" ht="26.1" customHeight="1">
      <c r="A35" s="26"/>
      <c r="B35" s="27"/>
      <c r="C35" s="32"/>
      <c r="D35" s="33" t="s">
        <v>41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5" t="s">
        <v>42</v>
      </c>
      <c r="U35" s="34"/>
      <c r="V35" s="34"/>
      <c r="W35" s="34"/>
      <c r="X35" s="185" t="s">
        <v>43</v>
      </c>
      <c r="Y35" s="186"/>
      <c r="Z35" s="186"/>
      <c r="AA35" s="186"/>
      <c r="AB35" s="186"/>
      <c r="AC35" s="34"/>
      <c r="AD35" s="34"/>
      <c r="AE35" s="34"/>
      <c r="AF35" s="34"/>
      <c r="AG35" s="34"/>
      <c r="AH35" s="34"/>
      <c r="AI35" s="34"/>
      <c r="AJ35" s="34"/>
      <c r="AK35" s="187">
        <f>SUM(AK26:AK33)</f>
        <v>0.2</v>
      </c>
      <c r="AL35" s="186"/>
      <c r="AM35" s="186"/>
      <c r="AN35" s="186"/>
      <c r="AO35" s="188"/>
      <c r="AP35" s="32"/>
      <c r="AQ35" s="32"/>
      <c r="AR35" s="27"/>
      <c r="BE35" s="26"/>
    </row>
    <row r="36" spans="1:57" s="2" customFormat="1" ht="6.95" customHeight="1">
      <c r="A36" s="26"/>
      <c r="B36" s="27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7"/>
      <c r="BE36" s="26"/>
    </row>
    <row r="37" spans="1:57" s="2" customFormat="1" ht="14.45" customHeight="1">
      <c r="A37" s="26"/>
      <c r="B37" s="27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7"/>
      <c r="BE37" s="26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6"/>
      <c r="D49" s="37" t="s">
        <v>44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45</v>
      </c>
      <c r="AI49" s="38"/>
      <c r="AJ49" s="38"/>
      <c r="AK49" s="38"/>
      <c r="AL49" s="38"/>
      <c r="AM49" s="38"/>
      <c r="AN49" s="38"/>
      <c r="AO49" s="38"/>
      <c r="AR49" s="36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6"/>
      <c r="B60" s="27"/>
      <c r="C60" s="26"/>
      <c r="D60" s="39" t="s">
        <v>46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39" t="s">
        <v>47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39" t="s">
        <v>46</v>
      </c>
      <c r="AI60" s="29"/>
      <c r="AJ60" s="29"/>
      <c r="AK60" s="29"/>
      <c r="AL60" s="29"/>
      <c r="AM60" s="39" t="s">
        <v>47</v>
      </c>
      <c r="AN60" s="29"/>
      <c r="AO60" s="29"/>
      <c r="AP60" s="26"/>
      <c r="AQ60" s="26"/>
      <c r="AR60" s="27"/>
      <c r="BE60" s="26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6"/>
      <c r="B64" s="27"/>
      <c r="C64" s="26"/>
      <c r="D64" s="37" t="s">
        <v>48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7" t="s">
        <v>49</v>
      </c>
      <c r="AI64" s="40"/>
      <c r="AJ64" s="40"/>
      <c r="AK64" s="40"/>
      <c r="AL64" s="40"/>
      <c r="AM64" s="40"/>
      <c r="AN64" s="40"/>
      <c r="AO64" s="40"/>
      <c r="AP64" s="26"/>
      <c r="AQ64" s="26"/>
      <c r="AR64" s="27"/>
      <c r="BE64" s="26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6"/>
      <c r="B75" s="27"/>
      <c r="C75" s="26"/>
      <c r="D75" s="39" t="s">
        <v>46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39" t="s">
        <v>47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39" t="s">
        <v>46</v>
      </c>
      <c r="AI75" s="29"/>
      <c r="AJ75" s="29"/>
      <c r="AK75" s="29"/>
      <c r="AL75" s="29"/>
      <c r="AM75" s="39" t="s">
        <v>47</v>
      </c>
      <c r="AN75" s="29"/>
      <c r="AO75" s="29"/>
      <c r="AP75" s="26"/>
      <c r="AQ75" s="26"/>
      <c r="AR75" s="27"/>
      <c r="BE75" s="26"/>
    </row>
    <row r="76" spans="1:57" s="2" customFormat="1">
      <c r="A76" s="26"/>
      <c r="B76" s="27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7"/>
      <c r="BE76" s="26"/>
    </row>
    <row r="77" spans="1:57" s="2" customFormat="1" ht="6.95" customHeight="1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27"/>
      <c r="BE77" s="26"/>
    </row>
    <row r="81" spans="1:91" s="2" customFormat="1" ht="6.95" customHeight="1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27"/>
      <c r="BE81" s="26"/>
    </row>
    <row r="82" spans="1:91" s="2" customFormat="1" ht="24.95" customHeight="1">
      <c r="A82" s="26"/>
      <c r="B82" s="27"/>
      <c r="C82" s="18" t="s">
        <v>50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7"/>
      <c r="BE82" s="26"/>
    </row>
    <row r="83" spans="1:91" s="2" customFormat="1" ht="6.95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7"/>
      <c r="BE83" s="26"/>
    </row>
    <row r="84" spans="1:91" s="4" customFormat="1" ht="12" customHeight="1">
      <c r="B84" s="45"/>
      <c r="C84" s="23" t="s">
        <v>10</v>
      </c>
      <c r="L84" s="4" t="str">
        <f>K5</f>
        <v>14176-1</v>
      </c>
      <c r="AR84" s="45"/>
    </row>
    <row r="85" spans="1:91" s="5" customFormat="1" ht="36.950000000000003" customHeight="1">
      <c r="B85" s="46"/>
      <c r="C85" s="47" t="s">
        <v>12</v>
      </c>
      <c r="L85" s="173" t="str">
        <f>K6</f>
        <v>Obnova mestskej plávarne v Trebišove</v>
      </c>
      <c r="M85" s="174"/>
      <c r="N85" s="174"/>
      <c r="O85" s="174"/>
      <c r="P85" s="174"/>
      <c r="Q85" s="174"/>
      <c r="R85" s="174"/>
      <c r="S85" s="174"/>
      <c r="T85" s="174"/>
      <c r="U85" s="174"/>
      <c r="V85" s="174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  <c r="AK85" s="174"/>
      <c r="AL85" s="174"/>
      <c r="AM85" s="174"/>
      <c r="AN85" s="174"/>
      <c r="AO85" s="174"/>
      <c r="AR85" s="46"/>
    </row>
    <row r="86" spans="1:91" s="2" customFormat="1" ht="6.95" customHeight="1">
      <c r="A86" s="26"/>
      <c r="B86" s="27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BE86" s="26"/>
    </row>
    <row r="87" spans="1:91" s="2" customFormat="1" ht="12" customHeight="1">
      <c r="A87" s="26"/>
      <c r="B87" s="27"/>
      <c r="C87" s="23" t="s">
        <v>16</v>
      </c>
      <c r="D87" s="26"/>
      <c r="E87" s="26"/>
      <c r="F87" s="26"/>
      <c r="G87" s="26"/>
      <c r="H87" s="26"/>
      <c r="I87" s="26"/>
      <c r="J87" s="26"/>
      <c r="K87" s="26"/>
      <c r="L87" s="48" t="str">
        <f>IF(K8="","",K8)</f>
        <v xml:space="preserve">Trebišov </v>
      </c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3" t="s">
        <v>18</v>
      </c>
      <c r="AJ87" s="26"/>
      <c r="AK87" s="26"/>
      <c r="AL87" s="26"/>
      <c r="AM87" s="175" t="str">
        <f>IF(AN8= "","",AN8)</f>
        <v>24. 4. 2020</v>
      </c>
      <c r="AN87" s="175"/>
      <c r="AO87" s="26"/>
      <c r="AP87" s="26"/>
      <c r="AQ87" s="26"/>
      <c r="AR87" s="27"/>
      <c r="BE87" s="26"/>
    </row>
    <row r="88" spans="1:91" s="2" customFormat="1" ht="6.95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7"/>
      <c r="BE88" s="26"/>
    </row>
    <row r="89" spans="1:91" s="2" customFormat="1" ht="15.2" customHeight="1">
      <c r="A89" s="26"/>
      <c r="B89" s="27"/>
      <c r="C89" s="23" t="s">
        <v>20</v>
      </c>
      <c r="D89" s="26"/>
      <c r="E89" s="26"/>
      <c r="F89" s="26"/>
      <c r="G89" s="26"/>
      <c r="H89" s="26"/>
      <c r="I89" s="26"/>
      <c r="J89" s="26"/>
      <c r="K89" s="26"/>
      <c r="L89" s="4" t="str">
        <f>IF(E11= "","",E11)</f>
        <v xml:space="preserve">Mesto Trebišov 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3" t="s">
        <v>26</v>
      </c>
      <c r="AJ89" s="26"/>
      <c r="AK89" s="26"/>
      <c r="AL89" s="26"/>
      <c r="AM89" s="176" t="str">
        <f>IF(E17="","",E17)</f>
        <v xml:space="preserve"> </v>
      </c>
      <c r="AN89" s="177"/>
      <c r="AO89" s="177"/>
      <c r="AP89" s="177"/>
      <c r="AQ89" s="26"/>
      <c r="AR89" s="27"/>
      <c r="AS89" s="178" t="s">
        <v>51</v>
      </c>
      <c r="AT89" s="179"/>
      <c r="AU89" s="50"/>
      <c r="AV89" s="50"/>
      <c r="AW89" s="50"/>
      <c r="AX89" s="50"/>
      <c r="AY89" s="50"/>
      <c r="AZ89" s="50"/>
      <c r="BA89" s="50"/>
      <c r="BB89" s="50"/>
      <c r="BC89" s="50"/>
      <c r="BD89" s="51"/>
      <c r="BE89" s="26"/>
    </row>
    <row r="90" spans="1:91" s="2" customFormat="1" ht="15.2" customHeight="1">
      <c r="A90" s="26"/>
      <c r="B90" s="27"/>
      <c r="C90" s="23" t="s">
        <v>24</v>
      </c>
      <c r="D90" s="26"/>
      <c r="E90" s="26"/>
      <c r="F90" s="26"/>
      <c r="G90" s="26"/>
      <c r="H90" s="26"/>
      <c r="I90" s="26"/>
      <c r="J90" s="26"/>
      <c r="K90" s="26"/>
      <c r="L90" s="4" t="str">
        <f>IF(E14="","",E14)</f>
        <v xml:space="preserve"> </v>
      </c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3" t="s">
        <v>29</v>
      </c>
      <c r="AJ90" s="26"/>
      <c r="AK90" s="26"/>
      <c r="AL90" s="26"/>
      <c r="AM90" s="176" t="str">
        <f>IF(E20="","",E20)</f>
        <v xml:space="preserve"> </v>
      </c>
      <c r="AN90" s="177"/>
      <c r="AO90" s="177"/>
      <c r="AP90" s="177"/>
      <c r="AQ90" s="26"/>
      <c r="AR90" s="27"/>
      <c r="AS90" s="180"/>
      <c r="AT90" s="181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26"/>
    </row>
    <row r="91" spans="1:91" s="2" customFormat="1" ht="10.7" customHeight="1">
      <c r="A91" s="26"/>
      <c r="B91" s="27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7"/>
      <c r="AS91" s="180"/>
      <c r="AT91" s="181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26"/>
    </row>
    <row r="92" spans="1:91" s="2" customFormat="1" ht="29.25" customHeight="1">
      <c r="A92" s="26"/>
      <c r="B92" s="27"/>
      <c r="C92" s="163" t="s">
        <v>52</v>
      </c>
      <c r="D92" s="164"/>
      <c r="E92" s="164"/>
      <c r="F92" s="164"/>
      <c r="G92" s="164"/>
      <c r="H92" s="54"/>
      <c r="I92" s="165" t="s">
        <v>53</v>
      </c>
      <c r="J92" s="164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64"/>
      <c r="W92" s="164"/>
      <c r="X92" s="164"/>
      <c r="Y92" s="164"/>
      <c r="Z92" s="164"/>
      <c r="AA92" s="164"/>
      <c r="AB92" s="164"/>
      <c r="AC92" s="164"/>
      <c r="AD92" s="164"/>
      <c r="AE92" s="164"/>
      <c r="AF92" s="164"/>
      <c r="AG92" s="166" t="s">
        <v>54</v>
      </c>
      <c r="AH92" s="164"/>
      <c r="AI92" s="164"/>
      <c r="AJ92" s="164"/>
      <c r="AK92" s="164"/>
      <c r="AL92" s="164"/>
      <c r="AM92" s="164"/>
      <c r="AN92" s="165" t="s">
        <v>55</v>
      </c>
      <c r="AO92" s="164"/>
      <c r="AP92" s="167"/>
      <c r="AQ92" s="55" t="s">
        <v>56</v>
      </c>
      <c r="AR92" s="27"/>
      <c r="AS92" s="56" t="s">
        <v>57</v>
      </c>
      <c r="AT92" s="57" t="s">
        <v>58</v>
      </c>
      <c r="AU92" s="57" t="s">
        <v>59</v>
      </c>
      <c r="AV92" s="57" t="s">
        <v>60</v>
      </c>
      <c r="AW92" s="57" t="s">
        <v>61</v>
      </c>
      <c r="AX92" s="57" t="s">
        <v>62</v>
      </c>
      <c r="AY92" s="57" t="s">
        <v>63</v>
      </c>
      <c r="AZ92" s="57" t="s">
        <v>64</v>
      </c>
      <c r="BA92" s="57" t="s">
        <v>65</v>
      </c>
      <c r="BB92" s="57" t="s">
        <v>66</v>
      </c>
      <c r="BC92" s="57" t="s">
        <v>67</v>
      </c>
      <c r="BD92" s="58" t="s">
        <v>68</v>
      </c>
      <c r="BE92" s="26"/>
    </row>
    <row r="93" spans="1:91" s="2" customFormat="1" ht="10.7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7"/>
      <c r="AS93" s="59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1"/>
      <c r="BE93" s="26"/>
    </row>
    <row r="94" spans="1:91" s="6" customFormat="1" ht="32.450000000000003" customHeight="1">
      <c r="B94" s="62"/>
      <c r="C94" s="63" t="s">
        <v>69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171">
        <f>ROUND(AG95,2)</f>
        <v>0</v>
      </c>
      <c r="AH94" s="171"/>
      <c r="AI94" s="171"/>
      <c r="AJ94" s="171"/>
      <c r="AK94" s="171"/>
      <c r="AL94" s="171"/>
      <c r="AM94" s="171"/>
      <c r="AN94" s="172">
        <f>SUM(AG94,AT94)</f>
        <v>0.2</v>
      </c>
      <c r="AO94" s="172"/>
      <c r="AP94" s="172"/>
      <c r="AQ94" s="66" t="s">
        <v>1</v>
      </c>
      <c r="AR94" s="62"/>
      <c r="AS94" s="67">
        <f>ROUND(AS95,2)</f>
        <v>0</v>
      </c>
      <c r="AT94" s="68">
        <f>ROUND(SUM(AV94:AW94),2)</f>
        <v>0.2</v>
      </c>
      <c r="AU94" s="69">
        <f>ROUND(AU95,5)</f>
        <v>235.62651</v>
      </c>
      <c r="AV94" s="68">
        <f>ROUND(AZ94*L29,2)</f>
        <v>0</v>
      </c>
      <c r="AW94" s="68">
        <f>ROUND(BA94*L30,2)</f>
        <v>0.2</v>
      </c>
      <c r="AX94" s="68">
        <f>ROUND(BB94*L29,2)</f>
        <v>0</v>
      </c>
      <c r="AY94" s="68">
        <f>ROUND(BC94*L30,2)</f>
        <v>0</v>
      </c>
      <c r="AZ94" s="68">
        <f>ROUND(AZ95,2)</f>
        <v>0</v>
      </c>
      <c r="BA94" s="68">
        <f>ROUND(BA95,2)</f>
        <v>1</v>
      </c>
      <c r="BB94" s="68">
        <f>ROUND(BB95,2)</f>
        <v>0</v>
      </c>
      <c r="BC94" s="68">
        <f>ROUND(BC95,2)</f>
        <v>0</v>
      </c>
      <c r="BD94" s="70">
        <f>ROUND(BD95,2)</f>
        <v>0</v>
      </c>
      <c r="BS94" s="71" t="s">
        <v>70</v>
      </c>
      <c r="BT94" s="71" t="s">
        <v>71</v>
      </c>
      <c r="BU94" s="72" t="s">
        <v>72</v>
      </c>
      <c r="BV94" s="71" t="s">
        <v>73</v>
      </c>
      <c r="BW94" s="71" t="s">
        <v>4</v>
      </c>
      <c r="BX94" s="71" t="s">
        <v>74</v>
      </c>
      <c r="CL94" s="71" t="s">
        <v>1</v>
      </c>
    </row>
    <row r="95" spans="1:91" s="7" customFormat="1" ht="16.5" customHeight="1">
      <c r="A95" s="73" t="s">
        <v>75</v>
      </c>
      <c r="B95" s="74"/>
      <c r="C95" s="75"/>
      <c r="D95" s="170" t="s">
        <v>76</v>
      </c>
      <c r="E95" s="170"/>
      <c r="F95" s="170"/>
      <c r="G95" s="170"/>
      <c r="H95" s="170"/>
      <c r="I95" s="76"/>
      <c r="J95" s="170" t="s">
        <v>77</v>
      </c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  <c r="V95" s="170"/>
      <c r="W95" s="170"/>
      <c r="X95" s="170"/>
      <c r="Y95" s="170"/>
      <c r="Z95" s="170"/>
      <c r="AA95" s="170"/>
      <c r="AB95" s="170"/>
      <c r="AC95" s="170"/>
      <c r="AD95" s="170"/>
      <c r="AE95" s="170"/>
      <c r="AF95" s="170"/>
      <c r="AG95" s="168">
        <f>'17 - Plocha pred vstupom ...'!J32</f>
        <v>0</v>
      </c>
      <c r="AH95" s="169"/>
      <c r="AI95" s="169"/>
      <c r="AJ95" s="169"/>
      <c r="AK95" s="169"/>
      <c r="AL95" s="169"/>
      <c r="AM95" s="169"/>
      <c r="AN95" s="168">
        <f>SUM(AG95,AT95)</f>
        <v>0.2</v>
      </c>
      <c r="AO95" s="169"/>
      <c r="AP95" s="169"/>
      <c r="AQ95" s="77" t="s">
        <v>78</v>
      </c>
      <c r="AR95" s="74"/>
      <c r="AS95" s="78">
        <v>0</v>
      </c>
      <c r="AT95" s="79">
        <f>ROUND(SUM(AV95:AW95),2)</f>
        <v>0.2</v>
      </c>
      <c r="AU95" s="80">
        <f>'17 - Plocha pred vstupom ...'!P124</f>
        <v>235.6265075</v>
      </c>
      <c r="AV95" s="79">
        <f>'17 - Plocha pred vstupom ...'!J35</f>
        <v>0</v>
      </c>
      <c r="AW95" s="79">
        <f>'17 - Plocha pred vstupom ...'!J36</f>
        <v>0.2</v>
      </c>
      <c r="AX95" s="79">
        <f>'17 - Plocha pred vstupom ...'!J37</f>
        <v>0</v>
      </c>
      <c r="AY95" s="79">
        <f>'17 - Plocha pred vstupom ...'!J38</f>
        <v>0</v>
      </c>
      <c r="AZ95" s="79">
        <f>'17 - Plocha pred vstupom ...'!F35</f>
        <v>0</v>
      </c>
      <c r="BA95" s="79">
        <f>'17 - Plocha pred vstupom ...'!F36</f>
        <v>1</v>
      </c>
      <c r="BB95" s="79">
        <f>'17 - Plocha pred vstupom ...'!F37</f>
        <v>0</v>
      </c>
      <c r="BC95" s="79">
        <f>'17 - Plocha pred vstupom ...'!F38</f>
        <v>0</v>
      </c>
      <c r="BD95" s="81">
        <f>'17 - Plocha pred vstupom ...'!F39</f>
        <v>0</v>
      </c>
      <c r="BT95" s="82" t="s">
        <v>79</v>
      </c>
      <c r="BV95" s="82" t="s">
        <v>73</v>
      </c>
      <c r="BW95" s="82" t="s">
        <v>80</v>
      </c>
      <c r="BX95" s="82" t="s">
        <v>4</v>
      </c>
      <c r="CL95" s="82" t="s">
        <v>1</v>
      </c>
      <c r="CM95" s="82" t="s">
        <v>71</v>
      </c>
    </row>
    <row r="96" spans="1:91" s="2" customFormat="1" ht="30" customHeight="1">
      <c r="A96" s="26"/>
      <c r="B96" s="27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7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</row>
    <row r="97" spans="1:57" s="2" customFormat="1" ht="6.95" customHeight="1">
      <c r="A97" s="26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27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</row>
  </sheetData>
  <mergeCells count="40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AK31:AO31"/>
    <mergeCell ref="L31:P31"/>
    <mergeCell ref="W32:AE32"/>
    <mergeCell ref="AK32:AO32"/>
    <mergeCell ref="L32:P32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</mergeCells>
  <hyperlinks>
    <hyperlink ref="A95" location="'17 - Plocha pred vstupom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3"/>
  <sheetViews>
    <sheetView showGridLines="0" tabSelected="1" topLeftCell="A119" workbookViewId="0">
      <selection activeCell="H129" sqref="H129"/>
    </sheetView>
  </sheetViews>
  <sheetFormatPr defaultColWidth="12" defaultRowHeight="11.25"/>
  <cols>
    <col min="1" max="1" width="8.1640625" style="1" customWidth="1"/>
    <col min="2" max="2" width="1.1640625" style="1" customWidth="1"/>
    <col min="3" max="4" width="4.1640625" style="1" customWidth="1"/>
    <col min="5" max="5" width="17.1640625" style="1" customWidth="1"/>
    <col min="6" max="6" width="50.66406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1640625" style="1" customWidth="1"/>
    <col min="13" max="13" width="10.6640625" style="1" hidden="1" customWidth="1"/>
    <col min="14" max="14" width="9.1640625" style="1" hidden="1"/>
    <col min="15" max="20" width="14.1640625" style="1" hidden="1" customWidth="1"/>
    <col min="21" max="21" width="16.1640625" style="1" hidden="1" customWidth="1"/>
    <col min="22" max="22" width="12.1640625" style="1" customWidth="1"/>
    <col min="23" max="23" width="16.1640625" style="1" customWidth="1"/>
    <col min="24" max="24" width="12.1640625" style="1" customWidth="1"/>
    <col min="25" max="25" width="15" style="1" customWidth="1"/>
    <col min="26" max="26" width="11" style="1" customWidth="1"/>
    <col min="27" max="27" width="15" style="1" customWidth="1"/>
    <col min="28" max="28" width="16.1640625" style="1" customWidth="1"/>
    <col min="29" max="29" width="11" style="1" customWidth="1"/>
    <col min="30" max="30" width="15" style="1" customWidth="1"/>
    <col min="31" max="31" width="16.1640625" style="1" customWidth="1"/>
    <col min="44" max="65" width="9.1640625" style="1" hidden="1"/>
  </cols>
  <sheetData>
    <row r="1" spans="1:46">
      <c r="A1" s="83"/>
    </row>
    <row r="2" spans="1:46" s="1" customFormat="1" ht="36.950000000000003" customHeight="1">
      <c r="L2" s="161" t="s">
        <v>5</v>
      </c>
      <c r="M2" s="162"/>
      <c r="N2" s="162"/>
      <c r="O2" s="162"/>
      <c r="P2" s="162"/>
      <c r="Q2" s="162"/>
      <c r="R2" s="162"/>
      <c r="S2" s="162"/>
      <c r="T2" s="162"/>
      <c r="U2" s="162"/>
      <c r="V2" s="162"/>
      <c r="AT2" s="14" t="s">
        <v>80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>
      <c r="B4" s="17"/>
      <c r="D4" s="18" t="s">
        <v>81</v>
      </c>
      <c r="L4" s="17"/>
      <c r="M4" s="84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3" t="s">
        <v>12</v>
      </c>
      <c r="L6" s="17"/>
    </row>
    <row r="7" spans="1:46" s="1" customFormat="1" ht="16.5" customHeight="1">
      <c r="B7" s="17"/>
      <c r="E7" s="196" t="str">
        <f>'Rekapitulácia stavby'!K6</f>
        <v>Obnova mestskej plávarne v Trebišove</v>
      </c>
      <c r="F7" s="197"/>
      <c r="G7" s="197"/>
      <c r="H7" s="197"/>
      <c r="L7" s="17"/>
    </row>
    <row r="8" spans="1:46" s="2" customFormat="1" ht="12" customHeight="1">
      <c r="A8" s="26"/>
      <c r="B8" s="27"/>
      <c r="C8" s="26"/>
      <c r="D8" s="23" t="s">
        <v>82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customHeight="1">
      <c r="A9" s="26"/>
      <c r="B9" s="27"/>
      <c r="C9" s="26"/>
      <c r="D9" s="26"/>
      <c r="E9" s="173" t="s">
        <v>83</v>
      </c>
      <c r="F9" s="195"/>
      <c r="G9" s="195"/>
      <c r="H9" s="195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>
      <c r="A11" s="26"/>
      <c r="B11" s="27"/>
      <c r="C11" s="26"/>
      <c r="D11" s="23" t="s">
        <v>14</v>
      </c>
      <c r="E11" s="26"/>
      <c r="F11" s="21" t="s">
        <v>1</v>
      </c>
      <c r="G11" s="26"/>
      <c r="H11" s="26"/>
      <c r="I11" s="23" t="s">
        <v>15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>
      <c r="A12" s="26"/>
      <c r="B12" s="27"/>
      <c r="C12" s="26"/>
      <c r="D12" s="23" t="s">
        <v>16</v>
      </c>
      <c r="E12" s="26"/>
      <c r="F12" s="21" t="s">
        <v>17</v>
      </c>
      <c r="G12" s="26"/>
      <c r="H12" s="26"/>
      <c r="I12" s="23" t="s">
        <v>18</v>
      </c>
      <c r="J12" s="49">
        <v>44155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7" customHeight="1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>
      <c r="A14" s="26"/>
      <c r="B14" s="27"/>
      <c r="C14" s="26"/>
      <c r="D14" s="23" t="s">
        <v>20</v>
      </c>
      <c r="E14" s="26"/>
      <c r="F14" s="26"/>
      <c r="G14" s="26"/>
      <c r="H14" s="26"/>
      <c r="I14" s="23" t="s">
        <v>21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>
      <c r="A15" s="26"/>
      <c r="B15" s="27"/>
      <c r="C15" s="26"/>
      <c r="D15" s="26"/>
      <c r="E15" s="21" t="s">
        <v>22</v>
      </c>
      <c r="F15" s="26"/>
      <c r="G15" s="26"/>
      <c r="H15" s="26"/>
      <c r="I15" s="23" t="s">
        <v>23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>
      <c r="A17" s="26"/>
      <c r="B17" s="27"/>
      <c r="C17" s="26"/>
      <c r="D17" s="23" t="s">
        <v>24</v>
      </c>
      <c r="E17" s="26"/>
      <c r="F17" s="26"/>
      <c r="G17" s="26"/>
      <c r="H17" s="26"/>
      <c r="I17" s="23" t="s">
        <v>21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>
      <c r="A18" s="26"/>
      <c r="B18" s="27"/>
      <c r="C18" s="26"/>
      <c r="D18" s="26"/>
      <c r="E18" s="189" t="str">
        <f>'Rekapitulácia stavby'!E14</f>
        <v xml:space="preserve"> </v>
      </c>
      <c r="F18" s="189"/>
      <c r="G18" s="189"/>
      <c r="H18" s="189"/>
      <c r="I18" s="23" t="s">
        <v>23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>
      <c r="A20" s="26"/>
      <c r="B20" s="27"/>
      <c r="C20" s="26"/>
      <c r="D20" s="23" t="s">
        <v>26</v>
      </c>
      <c r="E20" s="26"/>
      <c r="F20" s="26"/>
      <c r="G20" s="26"/>
      <c r="H20" s="26"/>
      <c r="I20" s="23" t="s">
        <v>21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23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21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23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>
      <c r="A27" s="85"/>
      <c r="B27" s="86"/>
      <c r="C27" s="85"/>
      <c r="D27" s="85"/>
      <c r="E27" s="191" t="s">
        <v>1</v>
      </c>
      <c r="F27" s="191"/>
      <c r="G27" s="191"/>
      <c r="H27" s="191"/>
      <c r="I27" s="85"/>
      <c r="J27" s="85"/>
      <c r="K27" s="85"/>
      <c r="L27" s="87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</row>
    <row r="28" spans="1:31" s="2" customFormat="1" ht="6.95" customHeight="1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14.45" customHeight="1">
      <c r="A30" s="26"/>
      <c r="B30" s="27"/>
      <c r="C30" s="26"/>
      <c r="D30" s="21" t="s">
        <v>84</v>
      </c>
      <c r="E30" s="26"/>
      <c r="F30" s="26"/>
      <c r="G30" s="26"/>
      <c r="H30" s="26"/>
      <c r="I30" s="26"/>
      <c r="J30" s="88">
        <f>J96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14.45" customHeight="1">
      <c r="A31" s="26"/>
      <c r="B31" s="27"/>
      <c r="C31" s="26"/>
      <c r="D31" s="89" t="s">
        <v>85</v>
      </c>
      <c r="E31" s="26"/>
      <c r="F31" s="26"/>
      <c r="G31" s="26"/>
      <c r="H31" s="26"/>
      <c r="I31" s="26"/>
      <c r="J31" s="88">
        <f>J103</f>
        <v>0</v>
      </c>
      <c r="K31" s="26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25.5" customHeight="1">
      <c r="A32" s="26"/>
      <c r="B32" s="27"/>
      <c r="C32" s="26"/>
      <c r="D32" s="90" t="s">
        <v>31</v>
      </c>
      <c r="E32" s="26"/>
      <c r="F32" s="26"/>
      <c r="G32" s="26"/>
      <c r="H32" s="26"/>
      <c r="I32" s="26"/>
      <c r="J32" s="65">
        <f>ROUND(J30 + J31, 2)</f>
        <v>0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6.95" customHeight="1">
      <c r="A33" s="26"/>
      <c r="B33" s="27"/>
      <c r="C33" s="26"/>
      <c r="D33" s="60"/>
      <c r="E33" s="60"/>
      <c r="F33" s="60"/>
      <c r="G33" s="60"/>
      <c r="H33" s="60"/>
      <c r="I33" s="60"/>
      <c r="J33" s="60"/>
      <c r="K33" s="60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>
      <c r="A34" s="26"/>
      <c r="B34" s="27"/>
      <c r="C34" s="26"/>
      <c r="D34" s="26"/>
      <c r="E34" s="26"/>
      <c r="F34" s="30" t="s">
        <v>33</v>
      </c>
      <c r="G34" s="26"/>
      <c r="H34" s="26"/>
      <c r="I34" s="30" t="s">
        <v>32</v>
      </c>
      <c r="J34" s="30" t="s">
        <v>34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customHeight="1">
      <c r="A35" s="26"/>
      <c r="B35" s="27"/>
      <c r="C35" s="26"/>
      <c r="D35" s="91" t="s">
        <v>35</v>
      </c>
      <c r="E35" s="23" t="s">
        <v>36</v>
      </c>
      <c r="F35" s="92">
        <f>ROUND((SUM(BE103:BE104) + SUM(BE124:BE162)),  2)</f>
        <v>0</v>
      </c>
      <c r="G35" s="26"/>
      <c r="H35" s="26"/>
      <c r="I35" s="93">
        <v>0.2</v>
      </c>
      <c r="J35" s="92">
        <f>ROUND(((SUM(BE103:BE104) + SUM(BE124:BE162))*I35),  2)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customHeight="1">
      <c r="A36" s="26"/>
      <c r="B36" s="27"/>
      <c r="C36" s="26"/>
      <c r="D36" s="26"/>
      <c r="E36" s="23" t="s">
        <v>37</v>
      </c>
      <c r="F36" s="92">
        <f>ROUND((SUM(BF103:BF104) + SUM(BF124:BF162)),  2)</f>
        <v>1</v>
      </c>
      <c r="G36" s="26"/>
      <c r="H36" s="26"/>
      <c r="I36" s="93">
        <v>0.2</v>
      </c>
      <c r="J36" s="92">
        <f>ROUND(((SUM(BF103:BF104) + SUM(BF124:BF162))*I36),  2)</f>
        <v>0.2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>
      <c r="A37" s="26"/>
      <c r="B37" s="27"/>
      <c r="C37" s="26"/>
      <c r="D37" s="26"/>
      <c r="E37" s="23" t="s">
        <v>38</v>
      </c>
      <c r="F37" s="92">
        <f>ROUND((SUM(BG103:BG104) + SUM(BG124:BG162)),  2)</f>
        <v>0</v>
      </c>
      <c r="G37" s="26"/>
      <c r="H37" s="26"/>
      <c r="I37" s="93">
        <v>0.2</v>
      </c>
      <c r="J37" s="92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14.45" hidden="1" customHeight="1">
      <c r="A38" s="26"/>
      <c r="B38" s="27"/>
      <c r="C38" s="26"/>
      <c r="D38" s="26"/>
      <c r="E38" s="23" t="s">
        <v>39</v>
      </c>
      <c r="F38" s="92">
        <f>ROUND((SUM(BH103:BH104) + SUM(BH124:BH162)),  2)</f>
        <v>0</v>
      </c>
      <c r="G38" s="26"/>
      <c r="H38" s="26"/>
      <c r="I38" s="93">
        <v>0.2</v>
      </c>
      <c r="J38" s="92">
        <f>0</f>
        <v>0</v>
      </c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14.45" hidden="1" customHeight="1">
      <c r="A39" s="26"/>
      <c r="B39" s="27"/>
      <c r="C39" s="26"/>
      <c r="D39" s="26"/>
      <c r="E39" s="23" t="s">
        <v>40</v>
      </c>
      <c r="F39" s="92">
        <f>ROUND((SUM(BI103:BI104) + SUM(BI124:BI162)),  2)</f>
        <v>0</v>
      </c>
      <c r="G39" s="26"/>
      <c r="H39" s="26"/>
      <c r="I39" s="93">
        <v>0</v>
      </c>
      <c r="J39" s="92">
        <f>0</f>
        <v>0</v>
      </c>
      <c r="K39" s="26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6.95" customHeight="1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2" customFormat="1" ht="25.5" customHeight="1">
      <c r="A41" s="26"/>
      <c r="B41" s="27"/>
      <c r="C41" s="94"/>
      <c r="D41" s="95" t="s">
        <v>41</v>
      </c>
      <c r="E41" s="54"/>
      <c r="F41" s="54"/>
      <c r="G41" s="96" t="s">
        <v>42</v>
      </c>
      <c r="H41" s="97" t="s">
        <v>43</v>
      </c>
      <c r="I41" s="54"/>
      <c r="J41" s="98">
        <f>SUM(J32:J39)</f>
        <v>0.2</v>
      </c>
      <c r="K41" s="99"/>
      <c r="L41" s="3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</row>
    <row r="42" spans="1:31" s="2" customFormat="1" ht="14.45" customHeight="1">
      <c r="A42" s="26"/>
      <c r="B42" s="27"/>
      <c r="C42" s="26"/>
      <c r="D42" s="26"/>
      <c r="E42" s="26"/>
      <c r="F42" s="26"/>
      <c r="G42" s="26"/>
      <c r="H42" s="26"/>
      <c r="I42" s="26"/>
      <c r="J42" s="26"/>
      <c r="K42" s="26"/>
      <c r="L42" s="3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6"/>
      <c r="B61" s="27"/>
      <c r="C61" s="26"/>
      <c r="D61" s="39" t="s">
        <v>46</v>
      </c>
      <c r="E61" s="29"/>
      <c r="F61" s="100" t="s">
        <v>47</v>
      </c>
      <c r="G61" s="39" t="s">
        <v>46</v>
      </c>
      <c r="H61" s="29"/>
      <c r="I61" s="29"/>
      <c r="J61" s="101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6"/>
      <c r="B76" s="27"/>
      <c r="C76" s="26"/>
      <c r="D76" s="39" t="s">
        <v>46</v>
      </c>
      <c r="E76" s="29"/>
      <c r="F76" s="100" t="s">
        <v>47</v>
      </c>
      <c r="G76" s="39" t="s">
        <v>46</v>
      </c>
      <c r="H76" s="29"/>
      <c r="I76" s="29"/>
      <c r="J76" s="101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>
      <c r="A82" s="26"/>
      <c r="B82" s="27"/>
      <c r="C82" s="18" t="s">
        <v>86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>
      <c r="A84" s="26"/>
      <c r="B84" s="27"/>
      <c r="C84" s="23" t="s">
        <v>12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>
      <c r="A85" s="26"/>
      <c r="B85" s="27"/>
      <c r="C85" s="26"/>
      <c r="D85" s="26"/>
      <c r="E85" s="196" t="str">
        <f>E7</f>
        <v>Obnova mestskej plávarne v Trebišove</v>
      </c>
      <c r="F85" s="197"/>
      <c r="G85" s="197"/>
      <c r="H85" s="197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>
      <c r="A86" s="26"/>
      <c r="B86" s="27"/>
      <c r="C86" s="23" t="s">
        <v>82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6.5" customHeight="1">
      <c r="A87" s="26"/>
      <c r="B87" s="27"/>
      <c r="C87" s="26"/>
      <c r="D87" s="26"/>
      <c r="E87" s="173" t="str">
        <f>E9</f>
        <v xml:space="preserve">17 - Plocha pred vstupom - osvetlenie </v>
      </c>
      <c r="F87" s="195"/>
      <c r="G87" s="195"/>
      <c r="H87" s="195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>
      <c r="A89" s="26"/>
      <c r="B89" s="27"/>
      <c r="C89" s="23" t="s">
        <v>16</v>
      </c>
      <c r="D89" s="26"/>
      <c r="E89" s="26"/>
      <c r="F89" s="21" t="str">
        <f>F12</f>
        <v xml:space="preserve">Trebišov </v>
      </c>
      <c r="G89" s="26"/>
      <c r="H89" s="26"/>
      <c r="I89" s="23" t="s">
        <v>18</v>
      </c>
      <c r="J89" s="49">
        <f>IF(J12="","",J12)</f>
        <v>44155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>
      <c r="A91" s="26"/>
      <c r="B91" s="27"/>
      <c r="C91" s="23" t="s">
        <v>20</v>
      </c>
      <c r="D91" s="26"/>
      <c r="E91" s="26"/>
      <c r="F91" s="21" t="str">
        <f>E15</f>
        <v xml:space="preserve">Mesto Trebišov </v>
      </c>
      <c r="G91" s="26"/>
      <c r="H91" s="26"/>
      <c r="I91" s="23" t="s">
        <v>26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>
      <c r="A92" s="26"/>
      <c r="B92" s="27"/>
      <c r="C92" s="23" t="s">
        <v>24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>
      <c r="A94" s="26"/>
      <c r="B94" s="27"/>
      <c r="C94" s="102" t="s">
        <v>87</v>
      </c>
      <c r="D94" s="94"/>
      <c r="E94" s="94"/>
      <c r="F94" s="94"/>
      <c r="G94" s="94"/>
      <c r="H94" s="94"/>
      <c r="I94" s="94"/>
      <c r="J94" s="103" t="s">
        <v>88</v>
      </c>
      <c r="K94" s="94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7" customHeight="1">
      <c r="A96" s="26"/>
      <c r="B96" s="27"/>
      <c r="C96" s="104" t="s">
        <v>89</v>
      </c>
      <c r="D96" s="26"/>
      <c r="E96" s="26"/>
      <c r="F96" s="26"/>
      <c r="G96" s="26"/>
      <c r="H96" s="26"/>
      <c r="I96" s="26"/>
      <c r="J96" s="65">
        <f>J124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90</v>
      </c>
    </row>
    <row r="97" spans="1:31" s="9" customFormat="1" ht="24.95" customHeight="1">
      <c r="B97" s="105"/>
      <c r="D97" s="106" t="s">
        <v>91</v>
      </c>
      <c r="E97" s="107"/>
      <c r="F97" s="107"/>
      <c r="G97" s="107"/>
      <c r="H97" s="107"/>
      <c r="I97" s="107"/>
      <c r="J97" s="108">
        <f>J125</f>
        <v>0</v>
      </c>
      <c r="L97" s="105"/>
    </row>
    <row r="98" spans="1:31" s="10" customFormat="1" ht="20.100000000000001" customHeight="1">
      <c r="B98" s="109"/>
      <c r="D98" s="110" t="s">
        <v>92</v>
      </c>
      <c r="E98" s="111"/>
      <c r="F98" s="111"/>
      <c r="G98" s="111"/>
      <c r="H98" s="111"/>
      <c r="I98" s="111"/>
      <c r="J98" s="112">
        <f>J126</f>
        <v>0</v>
      </c>
      <c r="L98" s="109"/>
    </row>
    <row r="99" spans="1:31" s="10" customFormat="1" ht="20.100000000000001" customHeight="1">
      <c r="B99" s="109"/>
      <c r="D99" s="110" t="s">
        <v>93</v>
      </c>
      <c r="E99" s="111"/>
      <c r="F99" s="111"/>
      <c r="G99" s="111"/>
      <c r="H99" s="111"/>
      <c r="I99" s="111"/>
      <c r="J99" s="112">
        <f>J152</f>
        <v>0</v>
      </c>
      <c r="L99" s="109"/>
    </row>
    <row r="100" spans="1:31" s="9" customFormat="1" ht="24.95" customHeight="1">
      <c r="B100" s="105"/>
      <c r="D100" s="106" t="s">
        <v>94</v>
      </c>
      <c r="E100" s="107"/>
      <c r="F100" s="107"/>
      <c r="G100" s="107"/>
      <c r="H100" s="107"/>
      <c r="I100" s="107"/>
      <c r="J100" s="108">
        <f>J161</f>
        <v>0</v>
      </c>
      <c r="L100" s="105"/>
    </row>
    <row r="101" spans="1:31" s="2" customFormat="1" ht="21.75" customHeight="1">
      <c r="A101" s="26"/>
      <c r="B101" s="27"/>
      <c r="C101" s="26"/>
      <c r="D101" s="26"/>
      <c r="E101" s="26"/>
      <c r="F101" s="26"/>
      <c r="G101" s="26"/>
      <c r="H101" s="26"/>
      <c r="I101" s="26"/>
      <c r="J101" s="26"/>
      <c r="K101" s="26"/>
      <c r="L101" s="3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</row>
    <row r="102" spans="1:31" s="2" customFormat="1" ht="6.95" customHeight="1">
      <c r="A102" s="26"/>
      <c r="B102" s="27"/>
      <c r="C102" s="26"/>
      <c r="D102" s="26"/>
      <c r="E102" s="26"/>
      <c r="F102" s="26"/>
      <c r="G102" s="26"/>
      <c r="H102" s="26"/>
      <c r="I102" s="26"/>
      <c r="J102" s="26"/>
      <c r="K102" s="26"/>
      <c r="L102" s="3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3" spans="1:31" s="2" customFormat="1" ht="29.25" customHeight="1">
      <c r="A103" s="26"/>
      <c r="B103" s="27"/>
      <c r="C103" s="104" t="s">
        <v>95</v>
      </c>
      <c r="D103" s="26"/>
      <c r="E103" s="26"/>
      <c r="F103" s="26"/>
      <c r="G103" s="26"/>
      <c r="H103" s="26"/>
      <c r="I103" s="26"/>
      <c r="J103" s="113">
        <v>0</v>
      </c>
      <c r="K103" s="26"/>
      <c r="L103" s="36"/>
      <c r="N103" s="114" t="s">
        <v>35</v>
      </c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</row>
    <row r="104" spans="1:31" s="2" customFormat="1" ht="18" customHeight="1">
      <c r="A104" s="26"/>
      <c r="B104" s="27"/>
      <c r="C104" s="26"/>
      <c r="D104" s="26"/>
      <c r="E104" s="26"/>
      <c r="F104" s="26"/>
      <c r="G104" s="26"/>
      <c r="H104" s="26"/>
      <c r="I104" s="26"/>
      <c r="J104" s="26"/>
      <c r="K104" s="26"/>
      <c r="L104" s="3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</row>
    <row r="105" spans="1:31" s="2" customFormat="1" ht="29.25" customHeight="1">
      <c r="A105" s="26"/>
      <c r="B105" s="27"/>
      <c r="C105" s="115" t="s">
        <v>96</v>
      </c>
      <c r="D105" s="94"/>
      <c r="E105" s="94"/>
      <c r="F105" s="94"/>
      <c r="G105" s="94"/>
      <c r="H105" s="94"/>
      <c r="I105" s="94"/>
      <c r="J105" s="116">
        <f>ROUND(J96+J103,2)</f>
        <v>0</v>
      </c>
      <c r="K105" s="94"/>
      <c r="L105" s="3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</row>
    <row r="106" spans="1:31" s="2" customFormat="1" ht="6.95" customHeight="1">
      <c r="A106" s="26"/>
      <c r="B106" s="41"/>
      <c r="C106" s="42"/>
      <c r="D106" s="42"/>
      <c r="E106" s="42"/>
      <c r="F106" s="42"/>
      <c r="G106" s="42"/>
      <c r="H106" s="42"/>
      <c r="I106" s="42"/>
      <c r="J106" s="42"/>
      <c r="K106" s="42"/>
      <c r="L106" s="3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</row>
    <row r="110" spans="1:31" s="2" customFormat="1" ht="6.95" customHeight="1">
      <c r="A110" s="26"/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24.95" customHeight="1">
      <c r="A111" s="26"/>
      <c r="B111" s="27"/>
      <c r="C111" s="18" t="s">
        <v>97</v>
      </c>
      <c r="D111" s="26"/>
      <c r="E111" s="26"/>
      <c r="F111" s="26"/>
      <c r="G111" s="26"/>
      <c r="H111" s="26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6.95" customHeight="1">
      <c r="A112" s="26"/>
      <c r="B112" s="27"/>
      <c r="C112" s="26"/>
      <c r="D112" s="26"/>
      <c r="E112" s="26"/>
      <c r="F112" s="26"/>
      <c r="G112" s="26"/>
      <c r="H112" s="26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12" customHeight="1">
      <c r="A113" s="26"/>
      <c r="B113" s="27"/>
      <c r="C113" s="23" t="s">
        <v>12</v>
      </c>
      <c r="D113" s="26"/>
      <c r="E113" s="26"/>
      <c r="F113" s="26"/>
      <c r="G113" s="26"/>
      <c r="H113" s="26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6.5" customHeight="1">
      <c r="A114" s="26"/>
      <c r="B114" s="27"/>
      <c r="C114" s="26"/>
      <c r="D114" s="26"/>
      <c r="E114" s="196" t="str">
        <f>E7</f>
        <v>Obnova mestskej plávarne v Trebišove</v>
      </c>
      <c r="F114" s="197"/>
      <c r="G114" s="197"/>
      <c r="H114" s="197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2" customHeight="1">
      <c r="A115" s="26"/>
      <c r="B115" s="27"/>
      <c r="C115" s="23" t="s">
        <v>82</v>
      </c>
      <c r="D115" s="26"/>
      <c r="E115" s="26"/>
      <c r="F115" s="26"/>
      <c r="G115" s="26"/>
      <c r="H115" s="26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16.5" customHeight="1">
      <c r="A116" s="26"/>
      <c r="B116" s="27"/>
      <c r="C116" s="26"/>
      <c r="D116" s="26"/>
      <c r="E116" s="173" t="str">
        <f>E9</f>
        <v xml:space="preserve">17 - Plocha pred vstupom - osvetlenie </v>
      </c>
      <c r="F116" s="195"/>
      <c r="G116" s="195"/>
      <c r="H116" s="195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6.95" customHeight="1">
      <c r="A117" s="26"/>
      <c r="B117" s="27"/>
      <c r="C117" s="26"/>
      <c r="D117" s="26"/>
      <c r="E117" s="26"/>
      <c r="F117" s="26"/>
      <c r="G117" s="26"/>
      <c r="H117" s="26"/>
      <c r="I117" s="26"/>
      <c r="J117" s="26"/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2" customHeight="1">
      <c r="A118" s="26"/>
      <c r="B118" s="27"/>
      <c r="C118" s="23" t="s">
        <v>16</v>
      </c>
      <c r="D118" s="26"/>
      <c r="E118" s="26"/>
      <c r="F118" s="21" t="str">
        <f>F12</f>
        <v xml:space="preserve">Trebišov </v>
      </c>
      <c r="G118" s="26"/>
      <c r="H118" s="26"/>
      <c r="I118" s="23" t="s">
        <v>18</v>
      </c>
      <c r="J118" s="49">
        <f>IF(J12="","",J12)</f>
        <v>44155</v>
      </c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2" customFormat="1" ht="6.95" customHeight="1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5" s="2" customFormat="1" ht="15.2" customHeight="1">
      <c r="A120" s="26"/>
      <c r="B120" s="27"/>
      <c r="C120" s="23" t="s">
        <v>20</v>
      </c>
      <c r="D120" s="26"/>
      <c r="E120" s="26"/>
      <c r="F120" s="21" t="str">
        <f>E15</f>
        <v xml:space="preserve">Mesto Trebišov </v>
      </c>
      <c r="G120" s="26"/>
      <c r="H120" s="26"/>
      <c r="I120" s="23" t="s">
        <v>26</v>
      </c>
      <c r="J120" s="24" t="str">
        <f>E21</f>
        <v xml:space="preserve"> </v>
      </c>
      <c r="K120" s="26"/>
      <c r="L120" s="3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</row>
    <row r="121" spans="1:65" s="2" customFormat="1" ht="15.2" customHeight="1">
      <c r="A121" s="26"/>
      <c r="B121" s="27"/>
      <c r="C121" s="23" t="s">
        <v>24</v>
      </c>
      <c r="D121" s="26"/>
      <c r="E121" s="26"/>
      <c r="F121" s="21" t="str">
        <f>IF(E18="","",E18)</f>
        <v xml:space="preserve"> </v>
      </c>
      <c r="G121" s="26"/>
      <c r="H121" s="26"/>
      <c r="I121" s="23" t="s">
        <v>29</v>
      </c>
      <c r="J121" s="24" t="str">
        <f>E24</f>
        <v xml:space="preserve"> </v>
      </c>
      <c r="K121" s="26"/>
      <c r="L121" s="3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</row>
    <row r="122" spans="1:65" s="2" customFormat="1" ht="10.35" customHeight="1">
      <c r="A122" s="26"/>
      <c r="B122" s="27"/>
      <c r="C122" s="26"/>
      <c r="D122" s="26"/>
      <c r="E122" s="26"/>
      <c r="F122" s="26"/>
      <c r="G122" s="26"/>
      <c r="H122" s="26"/>
      <c r="I122" s="26"/>
      <c r="J122" s="26"/>
      <c r="K122" s="26"/>
      <c r="L122" s="3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</row>
    <row r="123" spans="1:65" s="11" customFormat="1" ht="29.25" customHeight="1">
      <c r="A123" s="117"/>
      <c r="B123" s="118"/>
      <c r="C123" s="119" t="s">
        <v>98</v>
      </c>
      <c r="D123" s="120" t="s">
        <v>56</v>
      </c>
      <c r="E123" s="120" t="s">
        <v>52</v>
      </c>
      <c r="F123" s="120" t="s">
        <v>53</v>
      </c>
      <c r="G123" s="120" t="s">
        <v>99</v>
      </c>
      <c r="H123" s="120" t="s">
        <v>100</v>
      </c>
      <c r="I123" s="120" t="s">
        <v>101</v>
      </c>
      <c r="J123" s="121" t="s">
        <v>88</v>
      </c>
      <c r="K123" s="122" t="s">
        <v>102</v>
      </c>
      <c r="L123" s="123"/>
      <c r="M123" s="56" t="s">
        <v>1</v>
      </c>
      <c r="N123" s="57" t="s">
        <v>35</v>
      </c>
      <c r="O123" s="57" t="s">
        <v>103</v>
      </c>
      <c r="P123" s="57" t="s">
        <v>104</v>
      </c>
      <c r="Q123" s="57" t="s">
        <v>105</v>
      </c>
      <c r="R123" s="57" t="s">
        <v>106</v>
      </c>
      <c r="S123" s="57" t="s">
        <v>107</v>
      </c>
      <c r="T123" s="58" t="s">
        <v>108</v>
      </c>
      <c r="U123" s="117"/>
      <c r="V123" s="117"/>
      <c r="W123" s="117"/>
      <c r="X123" s="117"/>
      <c r="Y123" s="117"/>
      <c r="Z123" s="117"/>
      <c r="AA123" s="117"/>
      <c r="AB123" s="117"/>
      <c r="AC123" s="117"/>
      <c r="AD123" s="117"/>
      <c r="AE123" s="117"/>
    </row>
    <row r="124" spans="1:65" s="2" customFormat="1" ht="22.7" customHeight="1">
      <c r="A124" s="26"/>
      <c r="B124" s="27"/>
      <c r="C124" s="63" t="s">
        <v>84</v>
      </c>
      <c r="D124" s="26"/>
      <c r="E124" s="26"/>
      <c r="F124" s="26"/>
      <c r="G124" s="26"/>
      <c r="H124" s="26"/>
      <c r="I124" s="26"/>
      <c r="J124" s="124">
        <f>BK124</f>
        <v>0</v>
      </c>
      <c r="K124" s="26"/>
      <c r="L124" s="27"/>
      <c r="M124" s="59"/>
      <c r="N124" s="50"/>
      <c r="O124" s="60"/>
      <c r="P124" s="125">
        <f>P125+P161</f>
        <v>235.6265075</v>
      </c>
      <c r="Q124" s="60"/>
      <c r="R124" s="125">
        <f>R125+R161</f>
        <v>6.21123315</v>
      </c>
      <c r="S124" s="60"/>
      <c r="T124" s="126">
        <f>T125+T161</f>
        <v>0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T124" s="14" t="s">
        <v>70</v>
      </c>
      <c r="AU124" s="14" t="s">
        <v>90</v>
      </c>
      <c r="BK124" s="127">
        <f>BK125+BK161</f>
        <v>0</v>
      </c>
    </row>
    <row r="125" spans="1:65" s="12" customFormat="1" ht="26.1" customHeight="1">
      <c r="B125" s="128"/>
      <c r="D125" s="129" t="s">
        <v>70</v>
      </c>
      <c r="E125" s="130" t="s">
        <v>109</v>
      </c>
      <c r="F125" s="130" t="s">
        <v>110</v>
      </c>
      <c r="J125" s="131">
        <f>BK125</f>
        <v>0</v>
      </c>
      <c r="L125" s="128"/>
      <c r="M125" s="132"/>
      <c r="N125" s="133"/>
      <c r="O125" s="133"/>
      <c r="P125" s="134">
        <f>P126+P152</f>
        <v>220.7865075</v>
      </c>
      <c r="Q125" s="133"/>
      <c r="R125" s="134">
        <f>R126+R152</f>
        <v>6.21123315</v>
      </c>
      <c r="S125" s="133"/>
      <c r="T125" s="135">
        <f>T126+T152</f>
        <v>0</v>
      </c>
      <c r="AR125" s="129" t="s">
        <v>111</v>
      </c>
      <c r="AT125" s="136" t="s">
        <v>70</v>
      </c>
      <c r="AU125" s="136" t="s">
        <v>71</v>
      </c>
      <c r="AY125" s="129" t="s">
        <v>112</v>
      </c>
      <c r="BK125" s="137">
        <f>BK126+BK152</f>
        <v>0</v>
      </c>
    </row>
    <row r="126" spans="1:65" s="12" customFormat="1" ht="22.7" customHeight="1">
      <c r="B126" s="128"/>
      <c r="D126" s="129" t="s">
        <v>70</v>
      </c>
      <c r="E126" s="138" t="s">
        <v>113</v>
      </c>
      <c r="F126" s="138" t="s">
        <v>114</v>
      </c>
      <c r="J126" s="139">
        <f>BK126</f>
        <v>0</v>
      </c>
      <c r="L126" s="128"/>
      <c r="M126" s="132"/>
      <c r="N126" s="133"/>
      <c r="O126" s="133"/>
      <c r="P126" s="134">
        <f>SUM(P127:P151)</f>
        <v>136.04942</v>
      </c>
      <c r="Q126" s="133"/>
      <c r="R126" s="134">
        <f>SUM(R127:R151)</f>
        <v>2.0976431500000001</v>
      </c>
      <c r="S126" s="133"/>
      <c r="T126" s="135">
        <f>SUM(T127:T151)</f>
        <v>0</v>
      </c>
      <c r="AR126" s="129" t="s">
        <v>111</v>
      </c>
      <c r="AT126" s="136" t="s">
        <v>70</v>
      </c>
      <c r="AU126" s="136" t="s">
        <v>79</v>
      </c>
      <c r="AY126" s="129" t="s">
        <v>112</v>
      </c>
      <c r="BK126" s="137">
        <f>SUM(BK127:BK151)</f>
        <v>0</v>
      </c>
    </row>
    <row r="127" spans="1:65" s="2" customFormat="1" ht="24.2" customHeight="1">
      <c r="A127" s="26"/>
      <c r="B127" s="140"/>
      <c r="C127" s="141" t="s">
        <v>79</v>
      </c>
      <c r="D127" s="198" t="s">
        <v>115</v>
      </c>
      <c r="E127" s="199" t="s">
        <v>116</v>
      </c>
      <c r="F127" s="200" t="s">
        <v>117</v>
      </c>
      <c r="G127" s="201" t="s">
        <v>118</v>
      </c>
      <c r="H127" s="202">
        <v>78.795000000000002</v>
      </c>
      <c r="I127" s="142"/>
      <c r="J127" s="142"/>
      <c r="K127" s="143"/>
      <c r="L127" s="27"/>
      <c r="M127" s="144" t="s">
        <v>1</v>
      </c>
      <c r="N127" s="145" t="s">
        <v>37</v>
      </c>
      <c r="O127" s="146">
        <v>7.5999999999999998E-2</v>
      </c>
      <c r="P127" s="146">
        <f t="shared" ref="P127:P151" si="0">O127*H127</f>
        <v>5.9884199999999996</v>
      </c>
      <c r="Q127" s="146">
        <v>0</v>
      </c>
      <c r="R127" s="146">
        <f t="shared" ref="R127:R151" si="1">Q127*H127</f>
        <v>0</v>
      </c>
      <c r="S127" s="146">
        <v>0</v>
      </c>
      <c r="T127" s="147">
        <f t="shared" ref="T127:T151" si="2">S127*H127</f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48" t="s">
        <v>119</v>
      </c>
      <c r="AT127" s="148" t="s">
        <v>115</v>
      </c>
      <c r="AU127" s="148" t="s">
        <v>120</v>
      </c>
      <c r="AY127" s="14" t="s">
        <v>112</v>
      </c>
      <c r="BE127" s="149">
        <f t="shared" ref="BE127:BE151" si="3">IF(N127="základná",J127,0)</f>
        <v>0</v>
      </c>
      <c r="BF127" s="149">
        <f t="shared" ref="BF127:BF151" si="4">IF(N127="znížená",J127,0)</f>
        <v>0</v>
      </c>
      <c r="BG127" s="149">
        <f t="shared" ref="BG127:BG151" si="5">IF(N127="zákl. prenesená",J127,0)</f>
        <v>0</v>
      </c>
      <c r="BH127" s="149">
        <f t="shared" ref="BH127:BH151" si="6">IF(N127="zníž. prenesená",J127,0)</f>
        <v>0</v>
      </c>
      <c r="BI127" s="149">
        <f t="shared" ref="BI127:BI151" si="7">IF(N127="nulová",J127,0)</f>
        <v>0</v>
      </c>
      <c r="BJ127" s="14" t="s">
        <v>120</v>
      </c>
      <c r="BK127" s="150">
        <f t="shared" ref="BK127:BK151" si="8">ROUND(I127*H127,3)</f>
        <v>0</v>
      </c>
      <c r="BL127" s="14" t="s">
        <v>119</v>
      </c>
      <c r="BM127" s="148" t="s">
        <v>121</v>
      </c>
    </row>
    <row r="128" spans="1:65" s="2" customFormat="1" ht="14.45" customHeight="1">
      <c r="A128" s="26"/>
      <c r="B128" s="140"/>
      <c r="C128" s="151" t="s">
        <v>120</v>
      </c>
      <c r="D128" s="203" t="s">
        <v>109</v>
      </c>
      <c r="E128" s="204" t="s">
        <v>122</v>
      </c>
      <c r="F128" s="205" t="s">
        <v>123</v>
      </c>
      <c r="G128" s="206" t="s">
        <v>118</v>
      </c>
      <c r="H128" s="207">
        <v>78.795000000000002</v>
      </c>
      <c r="I128" s="152"/>
      <c r="J128" s="152"/>
      <c r="K128" s="153"/>
      <c r="L128" s="154"/>
      <c r="M128" s="155" t="s">
        <v>1</v>
      </c>
      <c r="N128" s="156" t="s">
        <v>37</v>
      </c>
      <c r="O128" s="146">
        <v>0</v>
      </c>
      <c r="P128" s="146">
        <f t="shared" si="0"/>
        <v>0</v>
      </c>
      <c r="Q128" s="146">
        <v>1.7000000000000001E-4</v>
      </c>
      <c r="R128" s="146">
        <f t="shared" si="1"/>
        <v>1.3395150000000002E-2</v>
      </c>
      <c r="S128" s="146">
        <v>0</v>
      </c>
      <c r="T128" s="147">
        <f t="shared" si="2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48" t="s">
        <v>124</v>
      </c>
      <c r="AT128" s="148" t="s">
        <v>109</v>
      </c>
      <c r="AU128" s="148" t="s">
        <v>120</v>
      </c>
      <c r="AY128" s="14" t="s">
        <v>112</v>
      </c>
      <c r="BE128" s="149">
        <f t="shared" si="3"/>
        <v>0</v>
      </c>
      <c r="BF128" s="149">
        <f t="shared" si="4"/>
        <v>0</v>
      </c>
      <c r="BG128" s="149">
        <f t="shared" si="5"/>
        <v>0</v>
      </c>
      <c r="BH128" s="149">
        <f t="shared" si="6"/>
        <v>0</v>
      </c>
      <c r="BI128" s="149">
        <f t="shared" si="7"/>
        <v>0</v>
      </c>
      <c r="BJ128" s="14" t="s">
        <v>120</v>
      </c>
      <c r="BK128" s="150">
        <f t="shared" si="8"/>
        <v>0</v>
      </c>
      <c r="BL128" s="14" t="s">
        <v>124</v>
      </c>
      <c r="BM128" s="148" t="s">
        <v>125</v>
      </c>
    </row>
    <row r="129" spans="1:65" s="2" customFormat="1" ht="14.45" customHeight="1">
      <c r="A129" s="26"/>
      <c r="B129" s="140"/>
      <c r="C129" s="151" t="s">
        <v>111</v>
      </c>
      <c r="D129" s="203" t="s">
        <v>109</v>
      </c>
      <c r="E129" s="204" t="s">
        <v>126</v>
      </c>
      <c r="F129" s="205" t="s">
        <v>127</v>
      </c>
      <c r="G129" s="206" t="s">
        <v>128</v>
      </c>
      <c r="H129" s="207">
        <v>8</v>
      </c>
      <c r="I129" s="152"/>
      <c r="J129" s="152"/>
      <c r="K129" s="153"/>
      <c r="L129" s="154"/>
      <c r="M129" s="155" t="s">
        <v>1</v>
      </c>
      <c r="N129" s="156" t="s">
        <v>37</v>
      </c>
      <c r="O129" s="146">
        <v>0</v>
      </c>
      <c r="P129" s="146">
        <f t="shared" si="0"/>
        <v>0</v>
      </c>
      <c r="Q129" s="146">
        <v>0</v>
      </c>
      <c r="R129" s="146">
        <f t="shared" si="1"/>
        <v>0</v>
      </c>
      <c r="S129" s="146">
        <v>0</v>
      </c>
      <c r="T129" s="147">
        <f t="shared" si="2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48" t="s">
        <v>124</v>
      </c>
      <c r="AT129" s="148" t="s">
        <v>109</v>
      </c>
      <c r="AU129" s="148" t="s">
        <v>120</v>
      </c>
      <c r="AY129" s="14" t="s">
        <v>112</v>
      </c>
      <c r="BE129" s="149">
        <f t="shared" si="3"/>
        <v>0</v>
      </c>
      <c r="BF129" s="149">
        <f t="shared" si="4"/>
        <v>0</v>
      </c>
      <c r="BG129" s="149">
        <f t="shared" si="5"/>
        <v>0</v>
      </c>
      <c r="BH129" s="149">
        <f t="shared" si="6"/>
        <v>0</v>
      </c>
      <c r="BI129" s="149">
        <f t="shared" si="7"/>
        <v>0</v>
      </c>
      <c r="BJ129" s="14" t="s">
        <v>120</v>
      </c>
      <c r="BK129" s="150">
        <f t="shared" si="8"/>
        <v>0</v>
      </c>
      <c r="BL129" s="14" t="s">
        <v>124</v>
      </c>
      <c r="BM129" s="148" t="s">
        <v>129</v>
      </c>
    </row>
    <row r="130" spans="1:65" s="2" customFormat="1" ht="14.45" customHeight="1">
      <c r="A130" s="26"/>
      <c r="B130" s="140"/>
      <c r="C130" s="141" t="s">
        <v>130</v>
      </c>
      <c r="D130" s="198" t="s">
        <v>115</v>
      </c>
      <c r="E130" s="199" t="s">
        <v>131</v>
      </c>
      <c r="F130" s="200" t="s">
        <v>132</v>
      </c>
      <c r="G130" s="201" t="s">
        <v>128</v>
      </c>
      <c r="H130" s="202">
        <v>7</v>
      </c>
      <c r="I130" s="142"/>
      <c r="J130" s="142">
        <v>1</v>
      </c>
      <c r="K130" s="143"/>
      <c r="L130" s="27"/>
      <c r="M130" s="144" t="s">
        <v>1</v>
      </c>
      <c r="N130" s="145" t="s">
        <v>37</v>
      </c>
      <c r="O130" s="146">
        <v>0.37</v>
      </c>
      <c r="P130" s="146">
        <f t="shared" si="0"/>
        <v>2.59</v>
      </c>
      <c r="Q130" s="146">
        <v>0</v>
      </c>
      <c r="R130" s="146">
        <f t="shared" si="1"/>
        <v>0</v>
      </c>
      <c r="S130" s="146">
        <v>0</v>
      </c>
      <c r="T130" s="147">
        <f t="shared" si="2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48" t="s">
        <v>119</v>
      </c>
      <c r="AT130" s="148" t="s">
        <v>115</v>
      </c>
      <c r="AU130" s="148" t="s">
        <v>120</v>
      </c>
      <c r="AY130" s="14" t="s">
        <v>112</v>
      </c>
      <c r="BE130" s="149">
        <f t="shared" si="3"/>
        <v>0</v>
      </c>
      <c r="BF130" s="149">
        <f t="shared" si="4"/>
        <v>1</v>
      </c>
      <c r="BG130" s="149">
        <f t="shared" si="5"/>
        <v>0</v>
      </c>
      <c r="BH130" s="149">
        <f t="shared" si="6"/>
        <v>0</v>
      </c>
      <c r="BI130" s="149">
        <f t="shared" si="7"/>
        <v>0</v>
      </c>
      <c r="BJ130" s="14" t="s">
        <v>120</v>
      </c>
      <c r="BK130" s="150">
        <f t="shared" si="8"/>
        <v>0</v>
      </c>
      <c r="BL130" s="14" t="s">
        <v>119</v>
      </c>
      <c r="BM130" s="148" t="s">
        <v>133</v>
      </c>
    </row>
    <row r="131" spans="1:65" s="2" customFormat="1" ht="14.45" customHeight="1">
      <c r="A131" s="26"/>
      <c r="B131" s="140"/>
      <c r="C131" s="151" t="s">
        <v>134</v>
      </c>
      <c r="D131" s="203" t="s">
        <v>109</v>
      </c>
      <c r="E131" s="204" t="s">
        <v>135</v>
      </c>
      <c r="F131" s="205" t="s">
        <v>136</v>
      </c>
      <c r="G131" s="206" t="s">
        <v>128</v>
      </c>
      <c r="H131" s="207">
        <v>7</v>
      </c>
      <c r="I131" s="152"/>
      <c r="J131" s="152"/>
      <c r="K131" s="153"/>
      <c r="L131" s="154"/>
      <c r="M131" s="155" t="s">
        <v>1</v>
      </c>
      <c r="N131" s="156" t="s">
        <v>37</v>
      </c>
      <c r="O131" s="146">
        <v>0</v>
      </c>
      <c r="P131" s="146">
        <f t="shared" si="0"/>
        <v>0</v>
      </c>
      <c r="Q131" s="146">
        <v>3.2000000000000003E-4</v>
      </c>
      <c r="R131" s="146">
        <f t="shared" si="1"/>
        <v>2.2400000000000002E-3</v>
      </c>
      <c r="S131" s="146">
        <v>0</v>
      </c>
      <c r="T131" s="147">
        <f t="shared" si="2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48" t="s">
        <v>124</v>
      </c>
      <c r="AT131" s="148" t="s">
        <v>109</v>
      </c>
      <c r="AU131" s="148" t="s">
        <v>120</v>
      </c>
      <c r="AY131" s="14" t="s">
        <v>112</v>
      </c>
      <c r="BE131" s="149">
        <f t="shared" si="3"/>
        <v>0</v>
      </c>
      <c r="BF131" s="149">
        <f t="shared" si="4"/>
        <v>0</v>
      </c>
      <c r="BG131" s="149">
        <f t="shared" si="5"/>
        <v>0</v>
      </c>
      <c r="BH131" s="149">
        <f t="shared" si="6"/>
        <v>0</v>
      </c>
      <c r="BI131" s="149">
        <f t="shared" si="7"/>
        <v>0</v>
      </c>
      <c r="BJ131" s="14" t="s">
        <v>120</v>
      </c>
      <c r="BK131" s="150">
        <f t="shared" si="8"/>
        <v>0</v>
      </c>
      <c r="BL131" s="14" t="s">
        <v>124</v>
      </c>
      <c r="BM131" s="148" t="s">
        <v>137</v>
      </c>
    </row>
    <row r="132" spans="1:65" s="2" customFormat="1" ht="24.2" customHeight="1">
      <c r="A132" s="26"/>
      <c r="B132" s="140"/>
      <c r="C132" s="141" t="s">
        <v>138</v>
      </c>
      <c r="D132" s="198" t="s">
        <v>115</v>
      </c>
      <c r="E132" s="199" t="s">
        <v>139</v>
      </c>
      <c r="F132" s="200" t="s">
        <v>140</v>
      </c>
      <c r="G132" s="201" t="s">
        <v>128</v>
      </c>
      <c r="H132" s="202">
        <v>7</v>
      </c>
      <c r="I132" s="142"/>
      <c r="J132" s="142"/>
      <c r="K132" s="143"/>
      <c r="L132" s="27"/>
      <c r="M132" s="144" t="s">
        <v>1</v>
      </c>
      <c r="N132" s="145" t="s">
        <v>37</v>
      </c>
      <c r="O132" s="146">
        <v>0.44</v>
      </c>
      <c r="P132" s="146">
        <f t="shared" si="0"/>
        <v>3.08</v>
      </c>
      <c r="Q132" s="146">
        <v>0</v>
      </c>
      <c r="R132" s="146">
        <f t="shared" si="1"/>
        <v>0</v>
      </c>
      <c r="S132" s="146">
        <v>0</v>
      </c>
      <c r="T132" s="147">
        <f t="shared" si="2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48" t="s">
        <v>119</v>
      </c>
      <c r="AT132" s="148" t="s">
        <v>115</v>
      </c>
      <c r="AU132" s="148" t="s">
        <v>120</v>
      </c>
      <c r="AY132" s="14" t="s">
        <v>112</v>
      </c>
      <c r="BE132" s="149">
        <f t="shared" si="3"/>
        <v>0</v>
      </c>
      <c r="BF132" s="149">
        <f t="shared" si="4"/>
        <v>0</v>
      </c>
      <c r="BG132" s="149">
        <f t="shared" si="5"/>
        <v>0</v>
      </c>
      <c r="BH132" s="149">
        <f t="shared" si="6"/>
        <v>0</v>
      </c>
      <c r="BI132" s="149">
        <f t="shared" si="7"/>
        <v>0</v>
      </c>
      <c r="BJ132" s="14" t="s">
        <v>120</v>
      </c>
      <c r="BK132" s="150">
        <f t="shared" si="8"/>
        <v>0</v>
      </c>
      <c r="BL132" s="14" t="s">
        <v>119</v>
      </c>
      <c r="BM132" s="148" t="s">
        <v>141</v>
      </c>
    </row>
    <row r="133" spans="1:65" s="2" customFormat="1" ht="24.2" customHeight="1">
      <c r="A133" s="26"/>
      <c r="B133" s="140"/>
      <c r="C133" s="151" t="s">
        <v>142</v>
      </c>
      <c r="D133" s="203" t="s">
        <v>109</v>
      </c>
      <c r="E133" s="204" t="s">
        <v>143</v>
      </c>
      <c r="F133" s="205" t="s">
        <v>258</v>
      </c>
      <c r="G133" s="206" t="s">
        <v>144</v>
      </c>
      <c r="H133" s="207">
        <v>2</v>
      </c>
      <c r="I133" s="152"/>
      <c r="J133" s="152"/>
      <c r="K133" s="153"/>
      <c r="L133" s="154"/>
      <c r="M133" s="155" t="s">
        <v>1</v>
      </c>
      <c r="N133" s="156" t="s">
        <v>37</v>
      </c>
      <c r="O133" s="146">
        <v>0</v>
      </c>
      <c r="P133" s="146">
        <f t="shared" si="0"/>
        <v>0</v>
      </c>
      <c r="Q133" s="146">
        <v>0</v>
      </c>
      <c r="R133" s="146">
        <f t="shared" si="1"/>
        <v>0</v>
      </c>
      <c r="S133" s="146">
        <v>0</v>
      </c>
      <c r="T133" s="147">
        <f t="shared" si="2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48" t="s">
        <v>145</v>
      </c>
      <c r="AT133" s="148" t="s">
        <v>109</v>
      </c>
      <c r="AU133" s="148" t="s">
        <v>120</v>
      </c>
      <c r="AY133" s="14" t="s">
        <v>112</v>
      </c>
      <c r="BE133" s="149">
        <f t="shared" si="3"/>
        <v>0</v>
      </c>
      <c r="BF133" s="149">
        <f t="shared" si="4"/>
        <v>0</v>
      </c>
      <c r="BG133" s="149">
        <f t="shared" si="5"/>
        <v>0</v>
      </c>
      <c r="BH133" s="149">
        <f t="shared" si="6"/>
        <v>0</v>
      </c>
      <c r="BI133" s="149">
        <f t="shared" si="7"/>
        <v>0</v>
      </c>
      <c r="BJ133" s="14" t="s">
        <v>120</v>
      </c>
      <c r="BK133" s="150">
        <f t="shared" si="8"/>
        <v>0</v>
      </c>
      <c r="BL133" s="14" t="s">
        <v>119</v>
      </c>
      <c r="BM133" s="148" t="s">
        <v>146</v>
      </c>
    </row>
    <row r="134" spans="1:65" s="2" customFormat="1" ht="24.2" customHeight="1">
      <c r="A134" s="26"/>
      <c r="B134" s="140"/>
      <c r="C134" s="151" t="s">
        <v>147</v>
      </c>
      <c r="D134" s="203" t="s">
        <v>109</v>
      </c>
      <c r="E134" s="204" t="s">
        <v>148</v>
      </c>
      <c r="F134" s="205" t="s">
        <v>259</v>
      </c>
      <c r="G134" s="206" t="s">
        <v>144</v>
      </c>
      <c r="H134" s="207">
        <v>5</v>
      </c>
      <c r="I134" s="152"/>
      <c r="J134" s="152"/>
      <c r="K134" s="153"/>
      <c r="L134" s="154"/>
      <c r="M134" s="155" t="s">
        <v>1</v>
      </c>
      <c r="N134" s="156" t="s">
        <v>37</v>
      </c>
      <c r="O134" s="146">
        <v>0</v>
      </c>
      <c r="P134" s="146">
        <f t="shared" si="0"/>
        <v>0</v>
      </c>
      <c r="Q134" s="146">
        <v>0</v>
      </c>
      <c r="R134" s="146">
        <f t="shared" si="1"/>
        <v>0</v>
      </c>
      <c r="S134" s="146">
        <v>0</v>
      </c>
      <c r="T134" s="147">
        <f t="shared" si="2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48" t="s">
        <v>145</v>
      </c>
      <c r="AT134" s="148" t="s">
        <v>109</v>
      </c>
      <c r="AU134" s="148" t="s">
        <v>120</v>
      </c>
      <c r="AY134" s="14" t="s">
        <v>112</v>
      </c>
      <c r="BE134" s="149">
        <f t="shared" si="3"/>
        <v>0</v>
      </c>
      <c r="BF134" s="149">
        <f t="shared" si="4"/>
        <v>0</v>
      </c>
      <c r="BG134" s="149">
        <f t="shared" si="5"/>
        <v>0</v>
      </c>
      <c r="BH134" s="149">
        <f t="shared" si="6"/>
        <v>0</v>
      </c>
      <c r="BI134" s="149">
        <f t="shared" si="7"/>
        <v>0</v>
      </c>
      <c r="BJ134" s="14" t="s">
        <v>120</v>
      </c>
      <c r="BK134" s="150">
        <f t="shared" si="8"/>
        <v>0</v>
      </c>
      <c r="BL134" s="14" t="s">
        <v>119</v>
      </c>
      <c r="BM134" s="148" t="s">
        <v>149</v>
      </c>
    </row>
    <row r="135" spans="1:65" s="2" customFormat="1" ht="24.2" customHeight="1">
      <c r="A135" s="26"/>
      <c r="B135" s="140"/>
      <c r="C135" s="141" t="s">
        <v>150</v>
      </c>
      <c r="D135" s="198" t="s">
        <v>115</v>
      </c>
      <c r="E135" s="199" t="s">
        <v>151</v>
      </c>
      <c r="F135" s="200" t="s">
        <v>152</v>
      </c>
      <c r="G135" s="201" t="s">
        <v>128</v>
      </c>
      <c r="H135" s="202">
        <v>8</v>
      </c>
      <c r="I135" s="142"/>
      <c r="J135" s="142"/>
      <c r="K135" s="143"/>
      <c r="L135" s="27"/>
      <c r="M135" s="144" t="s">
        <v>1</v>
      </c>
      <c r="N135" s="145" t="s">
        <v>37</v>
      </c>
      <c r="O135" s="146">
        <v>3.2</v>
      </c>
      <c r="P135" s="146">
        <f t="shared" si="0"/>
        <v>25.6</v>
      </c>
      <c r="Q135" s="146">
        <v>0</v>
      </c>
      <c r="R135" s="146">
        <f t="shared" si="1"/>
        <v>0</v>
      </c>
      <c r="S135" s="146">
        <v>0</v>
      </c>
      <c r="T135" s="147">
        <f t="shared" si="2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48" t="s">
        <v>119</v>
      </c>
      <c r="AT135" s="148" t="s">
        <v>115</v>
      </c>
      <c r="AU135" s="148" t="s">
        <v>120</v>
      </c>
      <c r="AY135" s="14" t="s">
        <v>112</v>
      </c>
      <c r="BE135" s="149">
        <f t="shared" si="3"/>
        <v>0</v>
      </c>
      <c r="BF135" s="149">
        <f t="shared" si="4"/>
        <v>0</v>
      </c>
      <c r="BG135" s="149">
        <f t="shared" si="5"/>
        <v>0</v>
      </c>
      <c r="BH135" s="149">
        <f t="shared" si="6"/>
        <v>0</v>
      </c>
      <c r="BI135" s="149">
        <f t="shared" si="7"/>
        <v>0</v>
      </c>
      <c r="BJ135" s="14" t="s">
        <v>120</v>
      </c>
      <c r="BK135" s="150">
        <f t="shared" si="8"/>
        <v>0</v>
      </c>
      <c r="BL135" s="14" t="s">
        <v>119</v>
      </c>
      <c r="BM135" s="148" t="s">
        <v>153</v>
      </c>
    </row>
    <row r="136" spans="1:65" s="2" customFormat="1" ht="24.2" customHeight="1">
      <c r="A136" s="26"/>
      <c r="B136" s="140"/>
      <c r="C136" s="151" t="s">
        <v>154</v>
      </c>
      <c r="D136" s="203" t="s">
        <v>109</v>
      </c>
      <c r="E136" s="204" t="s">
        <v>155</v>
      </c>
      <c r="F136" s="205" t="s">
        <v>156</v>
      </c>
      <c r="G136" s="206" t="s">
        <v>128</v>
      </c>
      <c r="H136" s="207">
        <v>5</v>
      </c>
      <c r="I136" s="152"/>
      <c r="J136" s="152"/>
      <c r="K136" s="153"/>
      <c r="L136" s="154"/>
      <c r="M136" s="155" t="s">
        <v>1</v>
      </c>
      <c r="N136" s="156" t="s">
        <v>37</v>
      </c>
      <c r="O136" s="146">
        <v>0</v>
      </c>
      <c r="P136" s="146">
        <f t="shared" si="0"/>
        <v>0</v>
      </c>
      <c r="Q136" s="146">
        <v>1.29E-2</v>
      </c>
      <c r="R136" s="146">
        <f t="shared" si="1"/>
        <v>6.4500000000000002E-2</v>
      </c>
      <c r="S136" s="146">
        <v>0</v>
      </c>
      <c r="T136" s="147">
        <f t="shared" si="2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48" t="s">
        <v>124</v>
      </c>
      <c r="AT136" s="148" t="s">
        <v>109</v>
      </c>
      <c r="AU136" s="148" t="s">
        <v>120</v>
      </c>
      <c r="AY136" s="14" t="s">
        <v>112</v>
      </c>
      <c r="BE136" s="149">
        <f t="shared" si="3"/>
        <v>0</v>
      </c>
      <c r="BF136" s="149">
        <f t="shared" si="4"/>
        <v>0</v>
      </c>
      <c r="BG136" s="149">
        <f t="shared" si="5"/>
        <v>0</v>
      </c>
      <c r="BH136" s="149">
        <f t="shared" si="6"/>
        <v>0</v>
      </c>
      <c r="BI136" s="149">
        <f t="shared" si="7"/>
        <v>0</v>
      </c>
      <c r="BJ136" s="14" t="s">
        <v>120</v>
      </c>
      <c r="BK136" s="150">
        <f t="shared" si="8"/>
        <v>0</v>
      </c>
      <c r="BL136" s="14" t="s">
        <v>124</v>
      </c>
      <c r="BM136" s="148" t="s">
        <v>157</v>
      </c>
    </row>
    <row r="137" spans="1:65" s="2" customFormat="1" ht="24.2" customHeight="1">
      <c r="A137" s="26"/>
      <c r="B137" s="140"/>
      <c r="C137" s="151" t="s">
        <v>158</v>
      </c>
      <c r="D137" s="203" t="s">
        <v>109</v>
      </c>
      <c r="E137" s="204" t="s">
        <v>159</v>
      </c>
      <c r="F137" s="205" t="s">
        <v>260</v>
      </c>
      <c r="G137" s="206" t="s">
        <v>128</v>
      </c>
      <c r="H137" s="207">
        <v>3</v>
      </c>
      <c r="I137" s="152"/>
      <c r="J137" s="152"/>
      <c r="K137" s="153"/>
      <c r="L137" s="154"/>
      <c r="M137" s="155" t="s">
        <v>1</v>
      </c>
      <c r="N137" s="156" t="s">
        <v>37</v>
      </c>
      <c r="O137" s="146">
        <v>0</v>
      </c>
      <c r="P137" s="146">
        <f t="shared" si="0"/>
        <v>0</v>
      </c>
      <c r="Q137" s="146">
        <v>2.6700000000000002E-2</v>
      </c>
      <c r="R137" s="146">
        <f t="shared" si="1"/>
        <v>8.0100000000000005E-2</v>
      </c>
      <c r="S137" s="146">
        <v>0</v>
      </c>
      <c r="T137" s="147">
        <f t="shared" si="2"/>
        <v>0</v>
      </c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R137" s="148" t="s">
        <v>124</v>
      </c>
      <c r="AT137" s="148" t="s">
        <v>109</v>
      </c>
      <c r="AU137" s="148" t="s">
        <v>120</v>
      </c>
      <c r="AY137" s="14" t="s">
        <v>112</v>
      </c>
      <c r="BE137" s="149">
        <f t="shared" si="3"/>
        <v>0</v>
      </c>
      <c r="BF137" s="149">
        <f t="shared" si="4"/>
        <v>0</v>
      </c>
      <c r="BG137" s="149">
        <f t="shared" si="5"/>
        <v>0</v>
      </c>
      <c r="BH137" s="149">
        <f t="shared" si="6"/>
        <v>0</v>
      </c>
      <c r="BI137" s="149">
        <f t="shared" si="7"/>
        <v>0</v>
      </c>
      <c r="BJ137" s="14" t="s">
        <v>120</v>
      </c>
      <c r="BK137" s="150">
        <f t="shared" si="8"/>
        <v>0</v>
      </c>
      <c r="BL137" s="14" t="s">
        <v>124</v>
      </c>
      <c r="BM137" s="148" t="s">
        <v>160</v>
      </c>
    </row>
    <row r="138" spans="1:65" s="2" customFormat="1" ht="12">
      <c r="A138" s="26"/>
      <c r="B138" s="140"/>
      <c r="C138" s="141" t="s">
        <v>161</v>
      </c>
      <c r="D138" s="198" t="s">
        <v>115</v>
      </c>
      <c r="E138" s="199" t="s">
        <v>162</v>
      </c>
      <c r="F138" s="200" t="s">
        <v>163</v>
      </c>
      <c r="G138" s="201" t="s">
        <v>128</v>
      </c>
      <c r="H138" s="202">
        <v>8</v>
      </c>
      <c r="I138" s="142"/>
      <c r="J138" s="142"/>
      <c r="K138" s="143"/>
      <c r="L138" s="27"/>
      <c r="M138" s="144" t="s">
        <v>1</v>
      </c>
      <c r="N138" s="145" t="s">
        <v>37</v>
      </c>
      <c r="O138" s="146">
        <v>0.79200000000000004</v>
      </c>
      <c r="P138" s="146">
        <f t="shared" si="0"/>
        <v>6.3360000000000003</v>
      </c>
      <c r="Q138" s="146">
        <v>0</v>
      </c>
      <c r="R138" s="146">
        <f t="shared" si="1"/>
        <v>0</v>
      </c>
      <c r="S138" s="146">
        <v>0</v>
      </c>
      <c r="T138" s="147">
        <f t="shared" si="2"/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48" t="s">
        <v>119</v>
      </c>
      <c r="AT138" s="148" t="s">
        <v>115</v>
      </c>
      <c r="AU138" s="148" t="s">
        <v>120</v>
      </c>
      <c r="AY138" s="14" t="s">
        <v>112</v>
      </c>
      <c r="BE138" s="149">
        <f t="shared" si="3"/>
        <v>0</v>
      </c>
      <c r="BF138" s="149">
        <f t="shared" si="4"/>
        <v>0</v>
      </c>
      <c r="BG138" s="149">
        <f t="shared" si="5"/>
        <v>0</v>
      </c>
      <c r="BH138" s="149">
        <f t="shared" si="6"/>
        <v>0</v>
      </c>
      <c r="BI138" s="149">
        <f t="shared" si="7"/>
        <v>0</v>
      </c>
      <c r="BJ138" s="14" t="s">
        <v>120</v>
      </c>
      <c r="BK138" s="150">
        <f t="shared" si="8"/>
        <v>0</v>
      </c>
      <c r="BL138" s="14" t="s">
        <v>119</v>
      </c>
      <c r="BM138" s="148" t="s">
        <v>164</v>
      </c>
    </row>
    <row r="139" spans="1:65" s="2" customFormat="1" ht="24">
      <c r="A139" s="26"/>
      <c r="B139" s="140"/>
      <c r="C139" s="151" t="s">
        <v>165</v>
      </c>
      <c r="D139" s="203" t="s">
        <v>109</v>
      </c>
      <c r="E139" s="204" t="s">
        <v>166</v>
      </c>
      <c r="F139" s="205" t="s">
        <v>167</v>
      </c>
      <c r="G139" s="206" t="s">
        <v>128</v>
      </c>
      <c r="H139" s="207">
        <v>8</v>
      </c>
      <c r="I139" s="152"/>
      <c r="J139" s="152"/>
      <c r="K139" s="153"/>
      <c r="L139" s="154"/>
      <c r="M139" s="155" t="s">
        <v>1</v>
      </c>
      <c r="N139" s="156" t="s">
        <v>37</v>
      </c>
      <c r="O139" s="146">
        <v>0</v>
      </c>
      <c r="P139" s="146">
        <f t="shared" si="0"/>
        <v>0</v>
      </c>
      <c r="Q139" s="146">
        <v>0.23</v>
      </c>
      <c r="R139" s="146">
        <f t="shared" si="1"/>
        <v>1.84</v>
      </c>
      <c r="S139" s="146">
        <v>0</v>
      </c>
      <c r="T139" s="147">
        <f t="shared" si="2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48" t="s">
        <v>124</v>
      </c>
      <c r="AT139" s="148" t="s">
        <v>109</v>
      </c>
      <c r="AU139" s="148" t="s">
        <v>120</v>
      </c>
      <c r="AY139" s="14" t="s">
        <v>112</v>
      </c>
      <c r="BE139" s="149">
        <f t="shared" si="3"/>
        <v>0</v>
      </c>
      <c r="BF139" s="149">
        <f t="shared" si="4"/>
        <v>0</v>
      </c>
      <c r="BG139" s="149">
        <f t="shared" si="5"/>
        <v>0</v>
      </c>
      <c r="BH139" s="149">
        <f t="shared" si="6"/>
        <v>0</v>
      </c>
      <c r="BI139" s="149">
        <f t="shared" si="7"/>
        <v>0</v>
      </c>
      <c r="BJ139" s="14" t="s">
        <v>120</v>
      </c>
      <c r="BK139" s="150">
        <f t="shared" si="8"/>
        <v>0</v>
      </c>
      <c r="BL139" s="14" t="s">
        <v>124</v>
      </c>
      <c r="BM139" s="148" t="s">
        <v>168</v>
      </c>
    </row>
    <row r="140" spans="1:65" s="2" customFormat="1" ht="14.45" customHeight="1">
      <c r="A140" s="26"/>
      <c r="B140" s="140"/>
      <c r="C140" s="141" t="s">
        <v>169</v>
      </c>
      <c r="D140" s="198" t="s">
        <v>115</v>
      </c>
      <c r="E140" s="199" t="s">
        <v>170</v>
      </c>
      <c r="F140" s="200" t="s">
        <v>171</v>
      </c>
      <c r="G140" s="201" t="s">
        <v>128</v>
      </c>
      <c r="H140" s="202">
        <v>8</v>
      </c>
      <c r="I140" s="142"/>
      <c r="J140" s="142"/>
      <c r="K140" s="143"/>
      <c r="L140" s="27"/>
      <c r="M140" s="144" t="s">
        <v>1</v>
      </c>
      <c r="N140" s="145" t="s">
        <v>37</v>
      </c>
      <c r="O140" s="146">
        <v>1.2869999999999999</v>
      </c>
      <c r="P140" s="146">
        <f t="shared" si="0"/>
        <v>10.295999999999999</v>
      </c>
      <c r="Q140" s="146">
        <v>0</v>
      </c>
      <c r="R140" s="146">
        <f t="shared" si="1"/>
        <v>0</v>
      </c>
      <c r="S140" s="146">
        <v>0</v>
      </c>
      <c r="T140" s="147">
        <f t="shared" si="2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48" t="s">
        <v>119</v>
      </c>
      <c r="AT140" s="148" t="s">
        <v>115</v>
      </c>
      <c r="AU140" s="148" t="s">
        <v>120</v>
      </c>
      <c r="AY140" s="14" t="s">
        <v>112</v>
      </c>
      <c r="BE140" s="149">
        <f t="shared" si="3"/>
        <v>0</v>
      </c>
      <c r="BF140" s="149">
        <f t="shared" si="4"/>
        <v>0</v>
      </c>
      <c r="BG140" s="149">
        <f t="shared" si="5"/>
        <v>0</v>
      </c>
      <c r="BH140" s="149">
        <f t="shared" si="6"/>
        <v>0</v>
      </c>
      <c r="BI140" s="149">
        <f t="shared" si="7"/>
        <v>0</v>
      </c>
      <c r="BJ140" s="14" t="s">
        <v>120</v>
      </c>
      <c r="BK140" s="150">
        <f t="shared" si="8"/>
        <v>0</v>
      </c>
      <c r="BL140" s="14" t="s">
        <v>119</v>
      </c>
      <c r="BM140" s="148" t="s">
        <v>172</v>
      </c>
    </row>
    <row r="141" spans="1:65" s="2" customFormat="1" ht="14.45" customHeight="1">
      <c r="A141" s="26"/>
      <c r="B141" s="140"/>
      <c r="C141" s="141" t="s">
        <v>173</v>
      </c>
      <c r="D141" s="198" t="s">
        <v>115</v>
      </c>
      <c r="E141" s="199" t="s">
        <v>174</v>
      </c>
      <c r="F141" s="200" t="s">
        <v>175</v>
      </c>
      <c r="G141" s="201" t="s">
        <v>128</v>
      </c>
      <c r="H141" s="202">
        <v>8</v>
      </c>
      <c r="I141" s="142"/>
      <c r="J141" s="142"/>
      <c r="K141" s="143"/>
      <c r="L141" s="27"/>
      <c r="M141" s="144" t="s">
        <v>1</v>
      </c>
      <c r="N141" s="145" t="s">
        <v>37</v>
      </c>
      <c r="O141" s="146">
        <v>0</v>
      </c>
      <c r="P141" s="146">
        <f t="shared" si="0"/>
        <v>0</v>
      </c>
      <c r="Q141" s="146">
        <v>0</v>
      </c>
      <c r="R141" s="146">
        <f t="shared" si="1"/>
        <v>0</v>
      </c>
      <c r="S141" s="146">
        <v>0</v>
      </c>
      <c r="T141" s="147">
        <f t="shared" si="2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48" t="s">
        <v>119</v>
      </c>
      <c r="AT141" s="148" t="s">
        <v>115</v>
      </c>
      <c r="AU141" s="148" t="s">
        <v>120</v>
      </c>
      <c r="AY141" s="14" t="s">
        <v>112</v>
      </c>
      <c r="BE141" s="149">
        <f t="shared" si="3"/>
        <v>0</v>
      </c>
      <c r="BF141" s="149">
        <f t="shared" si="4"/>
        <v>0</v>
      </c>
      <c r="BG141" s="149">
        <f t="shared" si="5"/>
        <v>0</v>
      </c>
      <c r="BH141" s="149">
        <f t="shared" si="6"/>
        <v>0</v>
      </c>
      <c r="BI141" s="149">
        <f t="shared" si="7"/>
        <v>0</v>
      </c>
      <c r="BJ141" s="14" t="s">
        <v>120</v>
      </c>
      <c r="BK141" s="150">
        <f t="shared" si="8"/>
        <v>0</v>
      </c>
      <c r="BL141" s="14" t="s">
        <v>119</v>
      </c>
      <c r="BM141" s="148" t="s">
        <v>176</v>
      </c>
    </row>
    <row r="142" spans="1:65" s="2" customFormat="1" ht="24">
      <c r="A142" s="26"/>
      <c r="B142" s="140"/>
      <c r="C142" s="141" t="s">
        <v>177</v>
      </c>
      <c r="D142" s="198" t="s">
        <v>115</v>
      </c>
      <c r="E142" s="199" t="s">
        <v>178</v>
      </c>
      <c r="F142" s="200" t="s">
        <v>179</v>
      </c>
      <c r="G142" s="201" t="s">
        <v>128</v>
      </c>
      <c r="H142" s="202">
        <v>7</v>
      </c>
      <c r="I142" s="142"/>
      <c r="J142" s="142"/>
      <c r="K142" s="143"/>
      <c r="L142" s="27"/>
      <c r="M142" s="144" t="s">
        <v>1</v>
      </c>
      <c r="N142" s="145" t="s">
        <v>37</v>
      </c>
      <c r="O142" s="146">
        <v>10.372</v>
      </c>
      <c r="P142" s="146">
        <f t="shared" si="0"/>
        <v>72.603999999999999</v>
      </c>
      <c r="Q142" s="146">
        <v>0</v>
      </c>
      <c r="R142" s="146">
        <f t="shared" si="1"/>
        <v>0</v>
      </c>
      <c r="S142" s="146">
        <v>0</v>
      </c>
      <c r="T142" s="147">
        <f t="shared" si="2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48" t="s">
        <v>119</v>
      </c>
      <c r="AT142" s="148" t="s">
        <v>115</v>
      </c>
      <c r="AU142" s="148" t="s">
        <v>120</v>
      </c>
      <c r="AY142" s="14" t="s">
        <v>112</v>
      </c>
      <c r="BE142" s="149">
        <f t="shared" si="3"/>
        <v>0</v>
      </c>
      <c r="BF142" s="149">
        <f t="shared" si="4"/>
        <v>0</v>
      </c>
      <c r="BG142" s="149">
        <f t="shared" si="5"/>
        <v>0</v>
      </c>
      <c r="BH142" s="149">
        <f t="shared" si="6"/>
        <v>0</v>
      </c>
      <c r="BI142" s="149">
        <f t="shared" si="7"/>
        <v>0</v>
      </c>
      <c r="BJ142" s="14" t="s">
        <v>120</v>
      </c>
      <c r="BK142" s="150">
        <f t="shared" si="8"/>
        <v>0</v>
      </c>
      <c r="BL142" s="14" t="s">
        <v>119</v>
      </c>
      <c r="BM142" s="148" t="s">
        <v>180</v>
      </c>
    </row>
    <row r="143" spans="1:65" s="2" customFormat="1" ht="24.2" customHeight="1">
      <c r="A143" s="26"/>
      <c r="B143" s="140"/>
      <c r="C143" s="141" t="s">
        <v>76</v>
      </c>
      <c r="D143" s="198" t="s">
        <v>115</v>
      </c>
      <c r="E143" s="199" t="s">
        <v>181</v>
      </c>
      <c r="F143" s="200" t="s">
        <v>182</v>
      </c>
      <c r="G143" s="201" t="s">
        <v>118</v>
      </c>
      <c r="H143" s="202">
        <v>79</v>
      </c>
      <c r="I143" s="142"/>
      <c r="J143" s="142"/>
      <c r="K143" s="143"/>
      <c r="L143" s="27"/>
      <c r="M143" s="144" t="s">
        <v>1</v>
      </c>
      <c r="N143" s="145" t="s">
        <v>37</v>
      </c>
      <c r="O143" s="146">
        <v>7.4999999999999997E-2</v>
      </c>
      <c r="P143" s="146">
        <f t="shared" si="0"/>
        <v>5.9249999999999998</v>
      </c>
      <c r="Q143" s="146">
        <v>0</v>
      </c>
      <c r="R143" s="146">
        <f t="shared" si="1"/>
        <v>0</v>
      </c>
      <c r="S143" s="146">
        <v>0</v>
      </c>
      <c r="T143" s="147">
        <f t="shared" si="2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48" t="s">
        <v>119</v>
      </c>
      <c r="AT143" s="148" t="s">
        <v>115</v>
      </c>
      <c r="AU143" s="148" t="s">
        <v>120</v>
      </c>
      <c r="AY143" s="14" t="s">
        <v>112</v>
      </c>
      <c r="BE143" s="149">
        <f t="shared" si="3"/>
        <v>0</v>
      </c>
      <c r="BF143" s="149">
        <f t="shared" si="4"/>
        <v>0</v>
      </c>
      <c r="BG143" s="149">
        <f t="shared" si="5"/>
        <v>0</v>
      </c>
      <c r="BH143" s="149">
        <f t="shared" si="6"/>
        <v>0</v>
      </c>
      <c r="BI143" s="149">
        <f t="shared" si="7"/>
        <v>0</v>
      </c>
      <c r="BJ143" s="14" t="s">
        <v>120</v>
      </c>
      <c r="BK143" s="150">
        <f t="shared" si="8"/>
        <v>0</v>
      </c>
      <c r="BL143" s="14" t="s">
        <v>119</v>
      </c>
      <c r="BM143" s="148" t="s">
        <v>183</v>
      </c>
    </row>
    <row r="144" spans="1:65" s="2" customFormat="1" ht="14.45" customHeight="1">
      <c r="A144" s="26"/>
      <c r="B144" s="140"/>
      <c r="C144" s="151" t="s">
        <v>184</v>
      </c>
      <c r="D144" s="203" t="s">
        <v>109</v>
      </c>
      <c r="E144" s="204" t="s">
        <v>185</v>
      </c>
      <c r="F144" s="205" t="s">
        <v>186</v>
      </c>
      <c r="G144" s="206" t="s">
        <v>187</v>
      </c>
      <c r="H144" s="207">
        <v>74.418000000000006</v>
      </c>
      <c r="I144" s="152"/>
      <c r="J144" s="152"/>
      <c r="K144" s="153"/>
      <c r="L144" s="154"/>
      <c r="M144" s="155" t="s">
        <v>1</v>
      </c>
      <c r="N144" s="156" t="s">
        <v>37</v>
      </c>
      <c r="O144" s="146">
        <v>0</v>
      </c>
      <c r="P144" s="146">
        <f t="shared" si="0"/>
        <v>0</v>
      </c>
      <c r="Q144" s="146">
        <v>1E-3</v>
      </c>
      <c r="R144" s="146">
        <f t="shared" si="1"/>
        <v>7.4418000000000012E-2</v>
      </c>
      <c r="S144" s="146">
        <v>0</v>
      </c>
      <c r="T144" s="147">
        <f t="shared" si="2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48" t="s">
        <v>124</v>
      </c>
      <c r="AT144" s="148" t="s">
        <v>109</v>
      </c>
      <c r="AU144" s="148" t="s">
        <v>120</v>
      </c>
      <c r="AY144" s="14" t="s">
        <v>112</v>
      </c>
      <c r="BE144" s="149">
        <f t="shared" si="3"/>
        <v>0</v>
      </c>
      <c r="BF144" s="149">
        <f t="shared" si="4"/>
        <v>0</v>
      </c>
      <c r="BG144" s="149">
        <f t="shared" si="5"/>
        <v>0</v>
      </c>
      <c r="BH144" s="149">
        <f t="shared" si="6"/>
        <v>0</v>
      </c>
      <c r="BI144" s="149">
        <f t="shared" si="7"/>
        <v>0</v>
      </c>
      <c r="BJ144" s="14" t="s">
        <v>120</v>
      </c>
      <c r="BK144" s="150">
        <f t="shared" si="8"/>
        <v>0</v>
      </c>
      <c r="BL144" s="14" t="s">
        <v>124</v>
      </c>
      <c r="BM144" s="148" t="s">
        <v>188</v>
      </c>
    </row>
    <row r="145" spans="1:65" s="2" customFormat="1" ht="14.45" customHeight="1">
      <c r="A145" s="26"/>
      <c r="B145" s="140"/>
      <c r="C145" s="141" t="s">
        <v>189</v>
      </c>
      <c r="D145" s="198" t="s">
        <v>115</v>
      </c>
      <c r="E145" s="199" t="s">
        <v>190</v>
      </c>
      <c r="F145" s="200" t="s">
        <v>191</v>
      </c>
      <c r="G145" s="201" t="s">
        <v>118</v>
      </c>
      <c r="H145" s="202">
        <v>121</v>
      </c>
      <c r="I145" s="142"/>
      <c r="J145" s="142"/>
      <c r="K145" s="143"/>
      <c r="L145" s="27"/>
      <c r="M145" s="144" t="s">
        <v>1</v>
      </c>
      <c r="N145" s="145" t="s">
        <v>37</v>
      </c>
      <c r="O145" s="146">
        <v>0.03</v>
      </c>
      <c r="P145" s="146">
        <f t="shared" si="0"/>
        <v>3.63</v>
      </c>
      <c r="Q145" s="146">
        <v>0</v>
      </c>
      <c r="R145" s="146">
        <f t="shared" si="1"/>
        <v>0</v>
      </c>
      <c r="S145" s="146">
        <v>0</v>
      </c>
      <c r="T145" s="147">
        <f t="shared" si="2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48" t="s">
        <v>119</v>
      </c>
      <c r="AT145" s="148" t="s">
        <v>115</v>
      </c>
      <c r="AU145" s="148" t="s">
        <v>120</v>
      </c>
      <c r="AY145" s="14" t="s">
        <v>112</v>
      </c>
      <c r="BE145" s="149">
        <f t="shared" si="3"/>
        <v>0</v>
      </c>
      <c r="BF145" s="149">
        <f t="shared" si="4"/>
        <v>0</v>
      </c>
      <c r="BG145" s="149">
        <f t="shared" si="5"/>
        <v>0</v>
      </c>
      <c r="BH145" s="149">
        <f t="shared" si="6"/>
        <v>0</v>
      </c>
      <c r="BI145" s="149">
        <f t="shared" si="7"/>
        <v>0</v>
      </c>
      <c r="BJ145" s="14" t="s">
        <v>120</v>
      </c>
      <c r="BK145" s="150">
        <f t="shared" si="8"/>
        <v>0</v>
      </c>
      <c r="BL145" s="14" t="s">
        <v>119</v>
      </c>
      <c r="BM145" s="148" t="s">
        <v>192</v>
      </c>
    </row>
    <row r="146" spans="1:65" s="2" customFormat="1" ht="14.45" customHeight="1">
      <c r="A146" s="26"/>
      <c r="B146" s="140"/>
      <c r="C146" s="151" t="s">
        <v>7</v>
      </c>
      <c r="D146" s="203" t="s">
        <v>109</v>
      </c>
      <c r="E146" s="204" t="s">
        <v>193</v>
      </c>
      <c r="F146" s="205" t="s">
        <v>194</v>
      </c>
      <c r="G146" s="206" t="s">
        <v>118</v>
      </c>
      <c r="H146" s="207">
        <v>121</v>
      </c>
      <c r="I146" s="152"/>
      <c r="J146" s="152"/>
      <c r="K146" s="153"/>
      <c r="L146" s="154"/>
      <c r="M146" s="155" t="s">
        <v>1</v>
      </c>
      <c r="N146" s="156" t="s">
        <v>37</v>
      </c>
      <c r="O146" s="146">
        <v>0</v>
      </c>
      <c r="P146" s="146">
        <f t="shared" si="0"/>
        <v>0</v>
      </c>
      <c r="Q146" s="146">
        <v>1.9000000000000001E-4</v>
      </c>
      <c r="R146" s="146">
        <f t="shared" si="1"/>
        <v>2.299E-2</v>
      </c>
      <c r="S146" s="146">
        <v>0</v>
      </c>
      <c r="T146" s="147">
        <f t="shared" si="2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48" t="s">
        <v>124</v>
      </c>
      <c r="AT146" s="148" t="s">
        <v>109</v>
      </c>
      <c r="AU146" s="148" t="s">
        <v>120</v>
      </c>
      <c r="AY146" s="14" t="s">
        <v>112</v>
      </c>
      <c r="BE146" s="149">
        <f t="shared" si="3"/>
        <v>0</v>
      </c>
      <c r="BF146" s="149">
        <f t="shared" si="4"/>
        <v>0</v>
      </c>
      <c r="BG146" s="149">
        <f t="shared" si="5"/>
        <v>0</v>
      </c>
      <c r="BH146" s="149">
        <f t="shared" si="6"/>
        <v>0</v>
      </c>
      <c r="BI146" s="149">
        <f t="shared" si="7"/>
        <v>0</v>
      </c>
      <c r="BJ146" s="14" t="s">
        <v>120</v>
      </c>
      <c r="BK146" s="150">
        <f t="shared" si="8"/>
        <v>0</v>
      </c>
      <c r="BL146" s="14" t="s">
        <v>124</v>
      </c>
      <c r="BM146" s="148" t="s">
        <v>195</v>
      </c>
    </row>
    <row r="147" spans="1:65" s="2" customFormat="1" ht="14.45" customHeight="1">
      <c r="A147" s="26"/>
      <c r="B147" s="140"/>
      <c r="C147" s="141" t="s">
        <v>196</v>
      </c>
      <c r="D147" s="198" t="s">
        <v>115</v>
      </c>
      <c r="E147" s="199" t="s">
        <v>197</v>
      </c>
      <c r="F147" s="200" t="s">
        <v>198</v>
      </c>
      <c r="G147" s="201" t="s">
        <v>199</v>
      </c>
      <c r="H147" s="202">
        <v>19.408000000000001</v>
      </c>
      <c r="I147" s="142"/>
      <c r="J147" s="142"/>
      <c r="K147" s="143"/>
      <c r="L147" s="27"/>
      <c r="M147" s="144" t="s">
        <v>1</v>
      </c>
      <c r="N147" s="145" t="s">
        <v>37</v>
      </c>
      <c r="O147" s="146">
        <v>0</v>
      </c>
      <c r="P147" s="146">
        <f t="shared" si="0"/>
        <v>0</v>
      </c>
      <c r="Q147" s="146">
        <v>0</v>
      </c>
      <c r="R147" s="146">
        <f t="shared" si="1"/>
        <v>0</v>
      </c>
      <c r="S147" s="146">
        <v>0</v>
      </c>
      <c r="T147" s="147">
        <f t="shared" si="2"/>
        <v>0</v>
      </c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R147" s="148" t="s">
        <v>119</v>
      </c>
      <c r="AT147" s="148" t="s">
        <v>115</v>
      </c>
      <c r="AU147" s="148" t="s">
        <v>120</v>
      </c>
      <c r="AY147" s="14" t="s">
        <v>112</v>
      </c>
      <c r="BE147" s="149">
        <f t="shared" si="3"/>
        <v>0</v>
      </c>
      <c r="BF147" s="149">
        <f t="shared" si="4"/>
        <v>0</v>
      </c>
      <c r="BG147" s="149">
        <f t="shared" si="5"/>
        <v>0</v>
      </c>
      <c r="BH147" s="149">
        <f t="shared" si="6"/>
        <v>0</v>
      </c>
      <c r="BI147" s="149">
        <f t="shared" si="7"/>
        <v>0</v>
      </c>
      <c r="BJ147" s="14" t="s">
        <v>120</v>
      </c>
      <c r="BK147" s="150">
        <f t="shared" si="8"/>
        <v>0</v>
      </c>
      <c r="BL147" s="14" t="s">
        <v>119</v>
      </c>
      <c r="BM147" s="148" t="s">
        <v>200</v>
      </c>
    </row>
    <row r="148" spans="1:65" s="2" customFormat="1" ht="14.45" customHeight="1">
      <c r="A148" s="26"/>
      <c r="B148" s="140"/>
      <c r="C148" s="141" t="s">
        <v>201</v>
      </c>
      <c r="D148" s="198" t="s">
        <v>115</v>
      </c>
      <c r="E148" s="199" t="s">
        <v>202</v>
      </c>
      <c r="F148" s="200" t="s">
        <v>203</v>
      </c>
      <c r="G148" s="201" t="s">
        <v>199</v>
      </c>
      <c r="H148" s="202">
        <v>51.771000000000001</v>
      </c>
      <c r="I148" s="142"/>
      <c r="J148" s="142"/>
      <c r="K148" s="143"/>
      <c r="L148" s="27"/>
      <c r="M148" s="144" t="s">
        <v>1</v>
      </c>
      <c r="N148" s="145" t="s">
        <v>37</v>
      </c>
      <c r="O148" s="146">
        <v>0</v>
      </c>
      <c r="P148" s="146">
        <f t="shared" si="0"/>
        <v>0</v>
      </c>
      <c r="Q148" s="146">
        <v>0</v>
      </c>
      <c r="R148" s="146">
        <f t="shared" si="1"/>
        <v>0</v>
      </c>
      <c r="S148" s="146">
        <v>0</v>
      </c>
      <c r="T148" s="147">
        <f t="shared" si="2"/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48" t="s">
        <v>119</v>
      </c>
      <c r="AT148" s="148" t="s">
        <v>115</v>
      </c>
      <c r="AU148" s="148" t="s">
        <v>120</v>
      </c>
      <c r="AY148" s="14" t="s">
        <v>112</v>
      </c>
      <c r="BE148" s="149">
        <f t="shared" si="3"/>
        <v>0</v>
      </c>
      <c r="BF148" s="149">
        <f t="shared" si="4"/>
        <v>0</v>
      </c>
      <c r="BG148" s="149">
        <f t="shared" si="5"/>
        <v>0</v>
      </c>
      <c r="BH148" s="149">
        <f t="shared" si="6"/>
        <v>0</v>
      </c>
      <c r="BI148" s="149">
        <f t="shared" si="7"/>
        <v>0</v>
      </c>
      <c r="BJ148" s="14" t="s">
        <v>120</v>
      </c>
      <c r="BK148" s="150">
        <f t="shared" si="8"/>
        <v>0</v>
      </c>
      <c r="BL148" s="14" t="s">
        <v>119</v>
      </c>
      <c r="BM148" s="148" t="s">
        <v>204</v>
      </c>
    </row>
    <row r="149" spans="1:65" s="2" customFormat="1" ht="14.45" customHeight="1">
      <c r="A149" s="26"/>
      <c r="B149" s="140"/>
      <c r="C149" s="141" t="s">
        <v>205</v>
      </c>
      <c r="D149" s="198" t="s">
        <v>115</v>
      </c>
      <c r="E149" s="199" t="s">
        <v>206</v>
      </c>
      <c r="F149" s="200" t="s">
        <v>207</v>
      </c>
      <c r="G149" s="201" t="s">
        <v>199</v>
      </c>
      <c r="H149" s="202">
        <v>19.408000000000001</v>
      </c>
      <c r="I149" s="142"/>
      <c r="J149" s="142"/>
      <c r="K149" s="143"/>
      <c r="L149" s="27"/>
      <c r="M149" s="144" t="s">
        <v>1</v>
      </c>
      <c r="N149" s="145" t="s">
        <v>37</v>
      </c>
      <c r="O149" s="146">
        <v>0</v>
      </c>
      <c r="P149" s="146">
        <f t="shared" si="0"/>
        <v>0</v>
      </c>
      <c r="Q149" s="146">
        <v>0</v>
      </c>
      <c r="R149" s="146">
        <f t="shared" si="1"/>
        <v>0</v>
      </c>
      <c r="S149" s="146">
        <v>0</v>
      </c>
      <c r="T149" s="147">
        <f t="shared" si="2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48" t="s">
        <v>119</v>
      </c>
      <c r="AT149" s="148" t="s">
        <v>115</v>
      </c>
      <c r="AU149" s="148" t="s">
        <v>120</v>
      </c>
      <c r="AY149" s="14" t="s">
        <v>112</v>
      </c>
      <c r="BE149" s="149">
        <f t="shared" si="3"/>
        <v>0</v>
      </c>
      <c r="BF149" s="149">
        <f t="shared" si="4"/>
        <v>0</v>
      </c>
      <c r="BG149" s="149">
        <f t="shared" si="5"/>
        <v>0</v>
      </c>
      <c r="BH149" s="149">
        <f t="shared" si="6"/>
        <v>0</v>
      </c>
      <c r="BI149" s="149">
        <f t="shared" si="7"/>
        <v>0</v>
      </c>
      <c r="BJ149" s="14" t="s">
        <v>120</v>
      </c>
      <c r="BK149" s="150">
        <f t="shared" si="8"/>
        <v>0</v>
      </c>
      <c r="BL149" s="14" t="s">
        <v>119</v>
      </c>
      <c r="BM149" s="148" t="s">
        <v>208</v>
      </c>
    </row>
    <row r="150" spans="1:65" s="2" customFormat="1" ht="14.45" customHeight="1">
      <c r="A150" s="26"/>
      <c r="B150" s="140"/>
      <c r="C150" s="141" t="s">
        <v>209</v>
      </c>
      <c r="D150" s="198" t="s">
        <v>115</v>
      </c>
      <c r="E150" s="199" t="s">
        <v>210</v>
      </c>
      <c r="F150" s="200" t="s">
        <v>211</v>
      </c>
      <c r="G150" s="201" t="s">
        <v>199</v>
      </c>
      <c r="H150" s="202">
        <v>28.724</v>
      </c>
      <c r="I150" s="142"/>
      <c r="J150" s="142"/>
      <c r="K150" s="143"/>
      <c r="L150" s="27"/>
      <c r="M150" s="144" t="s">
        <v>1</v>
      </c>
      <c r="N150" s="145" t="s">
        <v>37</v>
      </c>
      <c r="O150" s="146">
        <v>0</v>
      </c>
      <c r="P150" s="146">
        <f t="shared" si="0"/>
        <v>0</v>
      </c>
      <c r="Q150" s="146">
        <v>0</v>
      </c>
      <c r="R150" s="146">
        <f t="shared" si="1"/>
        <v>0</v>
      </c>
      <c r="S150" s="146">
        <v>0</v>
      </c>
      <c r="T150" s="147">
        <f t="shared" si="2"/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48" t="s">
        <v>124</v>
      </c>
      <c r="AT150" s="148" t="s">
        <v>115</v>
      </c>
      <c r="AU150" s="148" t="s">
        <v>120</v>
      </c>
      <c r="AY150" s="14" t="s">
        <v>112</v>
      </c>
      <c r="BE150" s="149">
        <f t="shared" si="3"/>
        <v>0</v>
      </c>
      <c r="BF150" s="149">
        <f t="shared" si="4"/>
        <v>0</v>
      </c>
      <c r="BG150" s="149">
        <f t="shared" si="5"/>
        <v>0</v>
      </c>
      <c r="BH150" s="149">
        <f t="shared" si="6"/>
        <v>0</v>
      </c>
      <c r="BI150" s="149">
        <f t="shared" si="7"/>
        <v>0</v>
      </c>
      <c r="BJ150" s="14" t="s">
        <v>120</v>
      </c>
      <c r="BK150" s="150">
        <f t="shared" si="8"/>
        <v>0</v>
      </c>
      <c r="BL150" s="14" t="s">
        <v>124</v>
      </c>
      <c r="BM150" s="148" t="s">
        <v>212</v>
      </c>
    </row>
    <row r="151" spans="1:65" s="2" customFormat="1" ht="14.45" customHeight="1">
      <c r="A151" s="26"/>
      <c r="B151" s="140"/>
      <c r="C151" s="141" t="s">
        <v>213</v>
      </c>
      <c r="D151" s="198" t="s">
        <v>115</v>
      </c>
      <c r="E151" s="199" t="s">
        <v>214</v>
      </c>
      <c r="F151" s="200" t="s">
        <v>215</v>
      </c>
      <c r="G151" s="201" t="s">
        <v>199</v>
      </c>
      <c r="H151" s="202">
        <v>71.179000000000002</v>
      </c>
      <c r="I151" s="142"/>
      <c r="J151" s="142"/>
      <c r="K151" s="143"/>
      <c r="L151" s="27"/>
      <c r="M151" s="144" t="s">
        <v>1</v>
      </c>
      <c r="N151" s="145" t="s">
        <v>37</v>
      </c>
      <c r="O151" s="146">
        <v>0</v>
      </c>
      <c r="P151" s="146">
        <f t="shared" si="0"/>
        <v>0</v>
      </c>
      <c r="Q151" s="146">
        <v>0</v>
      </c>
      <c r="R151" s="146">
        <f t="shared" si="1"/>
        <v>0</v>
      </c>
      <c r="S151" s="146">
        <v>0</v>
      </c>
      <c r="T151" s="147">
        <f t="shared" si="2"/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48" t="s">
        <v>119</v>
      </c>
      <c r="AT151" s="148" t="s">
        <v>115</v>
      </c>
      <c r="AU151" s="148" t="s">
        <v>120</v>
      </c>
      <c r="AY151" s="14" t="s">
        <v>112</v>
      </c>
      <c r="BE151" s="149">
        <f t="shared" si="3"/>
        <v>0</v>
      </c>
      <c r="BF151" s="149">
        <f t="shared" si="4"/>
        <v>0</v>
      </c>
      <c r="BG151" s="149">
        <f t="shared" si="5"/>
        <v>0</v>
      </c>
      <c r="BH151" s="149">
        <f t="shared" si="6"/>
        <v>0</v>
      </c>
      <c r="BI151" s="149">
        <f t="shared" si="7"/>
        <v>0</v>
      </c>
      <c r="BJ151" s="14" t="s">
        <v>120</v>
      </c>
      <c r="BK151" s="150">
        <f t="shared" si="8"/>
        <v>0</v>
      </c>
      <c r="BL151" s="14" t="s">
        <v>119</v>
      </c>
      <c r="BM151" s="148" t="s">
        <v>216</v>
      </c>
    </row>
    <row r="152" spans="1:65" s="12" customFormat="1" ht="22.7" customHeight="1">
      <c r="B152" s="128"/>
      <c r="D152" s="208" t="s">
        <v>70</v>
      </c>
      <c r="E152" s="209" t="s">
        <v>217</v>
      </c>
      <c r="F152" s="209" t="s">
        <v>218</v>
      </c>
      <c r="G152" s="210"/>
      <c r="H152" s="210"/>
      <c r="J152" s="139"/>
      <c r="L152" s="128"/>
      <c r="M152" s="132"/>
      <c r="N152" s="133"/>
      <c r="O152" s="133"/>
      <c r="P152" s="134">
        <f>SUM(P153:P160)</f>
        <v>84.737087500000001</v>
      </c>
      <c r="Q152" s="133"/>
      <c r="R152" s="134">
        <f>SUM(R153:R160)</f>
        <v>4.1135900000000003</v>
      </c>
      <c r="S152" s="133"/>
      <c r="T152" s="135">
        <f>SUM(T153:T160)</f>
        <v>0</v>
      </c>
      <c r="AR152" s="129" t="s">
        <v>111</v>
      </c>
      <c r="AT152" s="136" t="s">
        <v>70</v>
      </c>
      <c r="AU152" s="136" t="s">
        <v>79</v>
      </c>
      <c r="AY152" s="129" t="s">
        <v>112</v>
      </c>
      <c r="BK152" s="137">
        <f>SUM(BK153:BK160)</f>
        <v>0</v>
      </c>
    </row>
    <row r="153" spans="1:65" s="2" customFormat="1" ht="24.2" customHeight="1">
      <c r="A153" s="26"/>
      <c r="B153" s="140"/>
      <c r="C153" s="141" t="s">
        <v>219</v>
      </c>
      <c r="D153" s="198" t="s">
        <v>115</v>
      </c>
      <c r="E153" s="199" t="s">
        <v>220</v>
      </c>
      <c r="F153" s="200" t="s">
        <v>221</v>
      </c>
      <c r="G153" s="201" t="s">
        <v>222</v>
      </c>
      <c r="H153" s="202">
        <v>8</v>
      </c>
      <c r="I153" s="142"/>
      <c r="J153" s="142"/>
      <c r="K153" s="143"/>
      <c r="L153" s="27"/>
      <c r="M153" s="144" t="s">
        <v>1</v>
      </c>
      <c r="N153" s="145" t="s">
        <v>37</v>
      </c>
      <c r="O153" s="146">
        <v>3.5489999999999999</v>
      </c>
      <c r="P153" s="146">
        <f t="shared" ref="P153:P160" si="9">O153*H153</f>
        <v>28.391999999999999</v>
      </c>
      <c r="Q153" s="146">
        <v>0</v>
      </c>
      <c r="R153" s="146">
        <f t="shared" ref="R153:R160" si="10">Q153*H153</f>
        <v>0</v>
      </c>
      <c r="S153" s="146">
        <v>0</v>
      </c>
      <c r="T153" s="147">
        <f t="shared" ref="T153:T160" si="11">S153*H153</f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48" t="s">
        <v>119</v>
      </c>
      <c r="AT153" s="148" t="s">
        <v>115</v>
      </c>
      <c r="AU153" s="148" t="s">
        <v>120</v>
      </c>
      <c r="AY153" s="14" t="s">
        <v>112</v>
      </c>
      <c r="BE153" s="149">
        <f t="shared" ref="BE153:BE160" si="12">IF(N153="základná",J153,0)</f>
        <v>0</v>
      </c>
      <c r="BF153" s="149">
        <f t="shared" ref="BF153:BF160" si="13">IF(N153="znížená",J153,0)</f>
        <v>0</v>
      </c>
      <c r="BG153" s="149">
        <f t="shared" ref="BG153:BG160" si="14">IF(N153="zákl. prenesená",J153,0)</f>
        <v>0</v>
      </c>
      <c r="BH153" s="149">
        <f t="shared" ref="BH153:BH160" si="15">IF(N153="zníž. prenesená",J153,0)</f>
        <v>0</v>
      </c>
      <c r="BI153" s="149">
        <f t="shared" ref="BI153:BI160" si="16">IF(N153="nulová",J153,0)</f>
        <v>0</v>
      </c>
      <c r="BJ153" s="14" t="s">
        <v>120</v>
      </c>
      <c r="BK153" s="150">
        <f t="shared" ref="BK153:BK160" si="17">ROUND(I153*H153,3)</f>
        <v>0</v>
      </c>
      <c r="BL153" s="14" t="s">
        <v>119</v>
      </c>
      <c r="BM153" s="148" t="s">
        <v>223</v>
      </c>
    </row>
    <row r="154" spans="1:65" s="2" customFormat="1" ht="24.2" customHeight="1">
      <c r="A154" s="26"/>
      <c r="B154" s="140"/>
      <c r="C154" s="141" t="s">
        <v>224</v>
      </c>
      <c r="D154" s="198" t="s">
        <v>115</v>
      </c>
      <c r="E154" s="199" t="s">
        <v>225</v>
      </c>
      <c r="F154" s="200" t="s">
        <v>226</v>
      </c>
      <c r="G154" s="201" t="s">
        <v>118</v>
      </c>
      <c r="H154" s="202">
        <v>78.795000000000002</v>
      </c>
      <c r="I154" s="142"/>
      <c r="J154" s="142"/>
      <c r="K154" s="143"/>
      <c r="L154" s="27"/>
      <c r="M154" s="144" t="s">
        <v>1</v>
      </c>
      <c r="N154" s="145" t="s">
        <v>37</v>
      </c>
      <c r="O154" s="146">
        <v>0.43159999999999998</v>
      </c>
      <c r="P154" s="146">
        <f t="shared" si="9"/>
        <v>34.007922000000001</v>
      </c>
      <c r="Q154" s="146">
        <v>0</v>
      </c>
      <c r="R154" s="146">
        <f t="shared" si="10"/>
        <v>0</v>
      </c>
      <c r="S154" s="146">
        <v>0</v>
      </c>
      <c r="T154" s="147">
        <f t="shared" si="11"/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48" t="s">
        <v>119</v>
      </c>
      <c r="AT154" s="148" t="s">
        <v>115</v>
      </c>
      <c r="AU154" s="148" t="s">
        <v>120</v>
      </c>
      <c r="AY154" s="14" t="s">
        <v>112</v>
      </c>
      <c r="BE154" s="149">
        <f t="shared" si="12"/>
        <v>0</v>
      </c>
      <c r="BF154" s="149">
        <f t="shared" si="13"/>
        <v>0</v>
      </c>
      <c r="BG154" s="149">
        <f t="shared" si="14"/>
        <v>0</v>
      </c>
      <c r="BH154" s="149">
        <f t="shared" si="15"/>
        <v>0</v>
      </c>
      <c r="BI154" s="149">
        <f t="shared" si="16"/>
        <v>0</v>
      </c>
      <c r="BJ154" s="14" t="s">
        <v>120</v>
      </c>
      <c r="BK154" s="150">
        <f t="shared" si="17"/>
        <v>0</v>
      </c>
      <c r="BL154" s="14" t="s">
        <v>119</v>
      </c>
      <c r="BM154" s="148" t="s">
        <v>227</v>
      </c>
    </row>
    <row r="155" spans="1:65" s="2" customFormat="1" ht="24.2" customHeight="1">
      <c r="A155" s="26"/>
      <c r="B155" s="140"/>
      <c r="C155" s="141" t="s">
        <v>228</v>
      </c>
      <c r="D155" s="198" t="s">
        <v>115</v>
      </c>
      <c r="E155" s="199" t="s">
        <v>229</v>
      </c>
      <c r="F155" s="200" t="s">
        <v>230</v>
      </c>
      <c r="G155" s="201" t="s">
        <v>118</v>
      </c>
      <c r="H155" s="202">
        <v>78.795000000000002</v>
      </c>
      <c r="I155" s="142"/>
      <c r="J155" s="142"/>
      <c r="K155" s="143"/>
      <c r="L155" s="27"/>
      <c r="M155" s="144" t="s">
        <v>1</v>
      </c>
      <c r="N155" s="145" t="s">
        <v>37</v>
      </c>
      <c r="O155" s="146">
        <v>6.1100000000000002E-2</v>
      </c>
      <c r="P155" s="146">
        <f t="shared" si="9"/>
        <v>4.8143745000000004</v>
      </c>
      <c r="Q155" s="146">
        <v>0</v>
      </c>
      <c r="R155" s="146">
        <f t="shared" si="10"/>
        <v>0</v>
      </c>
      <c r="S155" s="146">
        <v>0</v>
      </c>
      <c r="T155" s="147">
        <f t="shared" si="11"/>
        <v>0</v>
      </c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R155" s="148" t="s">
        <v>119</v>
      </c>
      <c r="AT155" s="148" t="s">
        <v>115</v>
      </c>
      <c r="AU155" s="148" t="s">
        <v>120</v>
      </c>
      <c r="AY155" s="14" t="s">
        <v>112</v>
      </c>
      <c r="BE155" s="149">
        <f t="shared" si="12"/>
        <v>0</v>
      </c>
      <c r="BF155" s="149">
        <f t="shared" si="13"/>
        <v>0</v>
      </c>
      <c r="BG155" s="149">
        <f t="shared" si="14"/>
        <v>0</v>
      </c>
      <c r="BH155" s="149">
        <f t="shared" si="15"/>
        <v>0</v>
      </c>
      <c r="BI155" s="149">
        <f t="shared" si="16"/>
        <v>0</v>
      </c>
      <c r="BJ155" s="14" t="s">
        <v>120</v>
      </c>
      <c r="BK155" s="150">
        <f t="shared" si="17"/>
        <v>0</v>
      </c>
      <c r="BL155" s="14" t="s">
        <v>119</v>
      </c>
      <c r="BM155" s="148" t="s">
        <v>231</v>
      </c>
    </row>
    <row r="156" spans="1:65" s="2" customFormat="1" ht="14.45" customHeight="1">
      <c r="A156" s="26"/>
      <c r="B156" s="140"/>
      <c r="C156" s="151" t="s">
        <v>232</v>
      </c>
      <c r="D156" s="203" t="s">
        <v>109</v>
      </c>
      <c r="E156" s="204" t="s">
        <v>233</v>
      </c>
      <c r="F156" s="205" t="s">
        <v>234</v>
      </c>
      <c r="G156" s="206" t="s">
        <v>235</v>
      </c>
      <c r="H156" s="207">
        <v>4.0970000000000004</v>
      </c>
      <c r="I156" s="152"/>
      <c r="J156" s="152"/>
      <c r="K156" s="153"/>
      <c r="L156" s="154"/>
      <c r="M156" s="155" t="s">
        <v>1</v>
      </c>
      <c r="N156" s="156" t="s">
        <v>37</v>
      </c>
      <c r="O156" s="146">
        <v>0</v>
      </c>
      <c r="P156" s="146">
        <f t="shared" si="9"/>
        <v>0</v>
      </c>
      <c r="Q156" s="146">
        <v>1</v>
      </c>
      <c r="R156" s="146">
        <f t="shared" si="10"/>
        <v>4.0970000000000004</v>
      </c>
      <c r="S156" s="146">
        <v>0</v>
      </c>
      <c r="T156" s="147">
        <f t="shared" si="11"/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48" t="s">
        <v>124</v>
      </c>
      <c r="AT156" s="148" t="s">
        <v>109</v>
      </c>
      <c r="AU156" s="148" t="s">
        <v>120</v>
      </c>
      <c r="AY156" s="14" t="s">
        <v>112</v>
      </c>
      <c r="BE156" s="149">
        <f t="shared" si="12"/>
        <v>0</v>
      </c>
      <c r="BF156" s="149">
        <f t="shared" si="13"/>
        <v>0</v>
      </c>
      <c r="BG156" s="149">
        <f t="shared" si="14"/>
        <v>0</v>
      </c>
      <c r="BH156" s="149">
        <f t="shared" si="15"/>
        <v>0</v>
      </c>
      <c r="BI156" s="149">
        <f t="shared" si="16"/>
        <v>0</v>
      </c>
      <c r="BJ156" s="14" t="s">
        <v>120</v>
      </c>
      <c r="BK156" s="150">
        <f t="shared" si="17"/>
        <v>0</v>
      </c>
      <c r="BL156" s="14" t="s">
        <v>124</v>
      </c>
      <c r="BM156" s="148" t="s">
        <v>236</v>
      </c>
    </row>
    <row r="157" spans="1:65" s="2" customFormat="1" ht="24.2" customHeight="1">
      <c r="A157" s="26"/>
      <c r="B157" s="140"/>
      <c r="C157" s="141" t="s">
        <v>237</v>
      </c>
      <c r="D157" s="198" t="s">
        <v>115</v>
      </c>
      <c r="E157" s="199" t="s">
        <v>238</v>
      </c>
      <c r="F157" s="200" t="s">
        <v>239</v>
      </c>
      <c r="G157" s="201" t="s">
        <v>118</v>
      </c>
      <c r="H157" s="202">
        <v>79</v>
      </c>
      <c r="I157" s="142"/>
      <c r="J157" s="142"/>
      <c r="K157" s="143"/>
      <c r="L157" s="27"/>
      <c r="M157" s="144" t="s">
        <v>1</v>
      </c>
      <c r="N157" s="145" t="s">
        <v>37</v>
      </c>
      <c r="O157" s="146">
        <v>3.2500000000000001E-2</v>
      </c>
      <c r="P157" s="146">
        <f t="shared" si="9"/>
        <v>2.5674999999999999</v>
      </c>
      <c r="Q157" s="146">
        <v>0</v>
      </c>
      <c r="R157" s="146">
        <f t="shared" si="10"/>
        <v>0</v>
      </c>
      <c r="S157" s="146">
        <v>0</v>
      </c>
      <c r="T157" s="147">
        <f t="shared" si="11"/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48" t="s">
        <v>119</v>
      </c>
      <c r="AT157" s="148" t="s">
        <v>115</v>
      </c>
      <c r="AU157" s="148" t="s">
        <v>120</v>
      </c>
      <c r="AY157" s="14" t="s">
        <v>112</v>
      </c>
      <c r="BE157" s="149">
        <f t="shared" si="12"/>
        <v>0</v>
      </c>
      <c r="BF157" s="149">
        <f t="shared" si="13"/>
        <v>0</v>
      </c>
      <c r="BG157" s="149">
        <f t="shared" si="14"/>
        <v>0</v>
      </c>
      <c r="BH157" s="149">
        <f t="shared" si="15"/>
        <v>0</v>
      </c>
      <c r="BI157" s="149">
        <f t="shared" si="16"/>
        <v>0</v>
      </c>
      <c r="BJ157" s="14" t="s">
        <v>120</v>
      </c>
      <c r="BK157" s="150">
        <f t="shared" si="17"/>
        <v>0</v>
      </c>
      <c r="BL157" s="14" t="s">
        <v>119</v>
      </c>
      <c r="BM157" s="148" t="s">
        <v>240</v>
      </c>
    </row>
    <row r="158" spans="1:65" s="2" customFormat="1" ht="24.2" customHeight="1">
      <c r="A158" s="26"/>
      <c r="B158" s="140"/>
      <c r="C158" s="151" t="s">
        <v>241</v>
      </c>
      <c r="D158" s="203" t="s">
        <v>109</v>
      </c>
      <c r="E158" s="204" t="s">
        <v>242</v>
      </c>
      <c r="F158" s="205" t="s">
        <v>261</v>
      </c>
      <c r="G158" s="206" t="s">
        <v>118</v>
      </c>
      <c r="H158" s="207">
        <v>79</v>
      </c>
      <c r="I158" s="152"/>
      <c r="J158" s="152"/>
      <c r="K158" s="153"/>
      <c r="L158" s="154"/>
      <c r="M158" s="155" t="s">
        <v>1</v>
      </c>
      <c r="N158" s="156" t="s">
        <v>37</v>
      </c>
      <c r="O158" s="146">
        <v>0</v>
      </c>
      <c r="P158" s="146">
        <f t="shared" si="9"/>
        <v>0</v>
      </c>
      <c r="Q158" s="146">
        <v>2.1000000000000001E-4</v>
      </c>
      <c r="R158" s="146">
        <f t="shared" si="10"/>
        <v>1.6590000000000001E-2</v>
      </c>
      <c r="S158" s="146">
        <v>0</v>
      </c>
      <c r="T158" s="147">
        <f t="shared" si="11"/>
        <v>0</v>
      </c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R158" s="148" t="s">
        <v>124</v>
      </c>
      <c r="AT158" s="148" t="s">
        <v>109</v>
      </c>
      <c r="AU158" s="148" t="s">
        <v>120</v>
      </c>
      <c r="AY158" s="14" t="s">
        <v>112</v>
      </c>
      <c r="BE158" s="149">
        <f t="shared" si="12"/>
        <v>0</v>
      </c>
      <c r="BF158" s="149">
        <f t="shared" si="13"/>
        <v>0</v>
      </c>
      <c r="BG158" s="149">
        <f t="shared" si="14"/>
        <v>0</v>
      </c>
      <c r="BH158" s="149">
        <f t="shared" si="15"/>
        <v>0</v>
      </c>
      <c r="BI158" s="149">
        <f t="shared" si="16"/>
        <v>0</v>
      </c>
      <c r="BJ158" s="14" t="s">
        <v>120</v>
      </c>
      <c r="BK158" s="150">
        <f t="shared" si="17"/>
        <v>0</v>
      </c>
      <c r="BL158" s="14" t="s">
        <v>124</v>
      </c>
      <c r="BM158" s="148" t="s">
        <v>243</v>
      </c>
    </row>
    <row r="159" spans="1:65" s="2" customFormat="1" ht="24.2" customHeight="1">
      <c r="A159" s="26"/>
      <c r="B159" s="140"/>
      <c r="C159" s="141" t="s">
        <v>244</v>
      </c>
      <c r="D159" s="198" t="s">
        <v>115</v>
      </c>
      <c r="E159" s="199" t="s">
        <v>245</v>
      </c>
      <c r="F159" s="200" t="s">
        <v>246</v>
      </c>
      <c r="G159" s="201" t="s">
        <v>118</v>
      </c>
      <c r="H159" s="202">
        <v>78.795000000000002</v>
      </c>
      <c r="I159" s="142"/>
      <c r="J159" s="142"/>
      <c r="K159" s="143"/>
      <c r="L159" s="27"/>
      <c r="M159" s="144" t="s">
        <v>1</v>
      </c>
      <c r="N159" s="145" t="s">
        <v>37</v>
      </c>
      <c r="O159" s="146">
        <v>0.1898</v>
      </c>
      <c r="P159" s="146">
        <f t="shared" si="9"/>
        <v>14.955291000000001</v>
      </c>
      <c r="Q159" s="146">
        <v>0</v>
      </c>
      <c r="R159" s="146">
        <f t="shared" si="10"/>
        <v>0</v>
      </c>
      <c r="S159" s="146">
        <v>0</v>
      </c>
      <c r="T159" s="147">
        <f t="shared" si="11"/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48" t="s">
        <v>119</v>
      </c>
      <c r="AT159" s="148" t="s">
        <v>115</v>
      </c>
      <c r="AU159" s="148" t="s">
        <v>120</v>
      </c>
      <c r="AY159" s="14" t="s">
        <v>112</v>
      </c>
      <c r="BE159" s="149">
        <f t="shared" si="12"/>
        <v>0</v>
      </c>
      <c r="BF159" s="149">
        <f t="shared" si="13"/>
        <v>0</v>
      </c>
      <c r="BG159" s="149">
        <f t="shared" si="14"/>
        <v>0</v>
      </c>
      <c r="BH159" s="149">
        <f t="shared" si="15"/>
        <v>0</v>
      </c>
      <c r="BI159" s="149">
        <f t="shared" si="16"/>
        <v>0</v>
      </c>
      <c r="BJ159" s="14" t="s">
        <v>120</v>
      </c>
      <c r="BK159" s="150">
        <f t="shared" si="17"/>
        <v>0</v>
      </c>
      <c r="BL159" s="14" t="s">
        <v>119</v>
      </c>
      <c r="BM159" s="148" t="s">
        <v>247</v>
      </c>
    </row>
    <row r="160" spans="1:65" s="2" customFormat="1" ht="14.45" customHeight="1">
      <c r="A160" s="26"/>
      <c r="B160" s="140"/>
      <c r="C160" s="141" t="s">
        <v>248</v>
      </c>
      <c r="D160" s="198" t="s">
        <v>115</v>
      </c>
      <c r="E160" s="199" t="s">
        <v>214</v>
      </c>
      <c r="F160" s="200" t="s">
        <v>215</v>
      </c>
      <c r="G160" s="201" t="s">
        <v>199</v>
      </c>
      <c r="H160" s="202">
        <v>11.65</v>
      </c>
      <c r="I160" s="142"/>
      <c r="J160" s="142"/>
      <c r="K160" s="143"/>
      <c r="L160" s="27"/>
      <c r="M160" s="144" t="s">
        <v>1</v>
      </c>
      <c r="N160" s="145" t="s">
        <v>37</v>
      </c>
      <c r="O160" s="146">
        <v>0</v>
      </c>
      <c r="P160" s="146">
        <f t="shared" si="9"/>
        <v>0</v>
      </c>
      <c r="Q160" s="146">
        <v>0</v>
      </c>
      <c r="R160" s="146">
        <f t="shared" si="10"/>
        <v>0</v>
      </c>
      <c r="S160" s="146">
        <v>0</v>
      </c>
      <c r="T160" s="147">
        <f t="shared" si="11"/>
        <v>0</v>
      </c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R160" s="148" t="s">
        <v>119</v>
      </c>
      <c r="AT160" s="148" t="s">
        <v>115</v>
      </c>
      <c r="AU160" s="148" t="s">
        <v>120</v>
      </c>
      <c r="AY160" s="14" t="s">
        <v>112</v>
      </c>
      <c r="BE160" s="149">
        <f t="shared" si="12"/>
        <v>0</v>
      </c>
      <c r="BF160" s="149">
        <f t="shared" si="13"/>
        <v>0</v>
      </c>
      <c r="BG160" s="149">
        <f t="shared" si="14"/>
        <v>0</v>
      </c>
      <c r="BH160" s="149">
        <f t="shared" si="15"/>
        <v>0</v>
      </c>
      <c r="BI160" s="149">
        <f t="shared" si="16"/>
        <v>0</v>
      </c>
      <c r="BJ160" s="14" t="s">
        <v>120</v>
      </c>
      <c r="BK160" s="150">
        <f t="shared" si="17"/>
        <v>0</v>
      </c>
      <c r="BL160" s="14" t="s">
        <v>119</v>
      </c>
      <c r="BM160" s="148" t="s">
        <v>249</v>
      </c>
    </row>
    <row r="161" spans="1:65" s="12" customFormat="1" ht="26.1" customHeight="1">
      <c r="B161" s="128"/>
      <c r="D161" s="208" t="s">
        <v>70</v>
      </c>
      <c r="E161" s="211" t="s">
        <v>250</v>
      </c>
      <c r="F161" s="211" t="s">
        <v>251</v>
      </c>
      <c r="G161" s="210"/>
      <c r="H161" s="210"/>
      <c r="J161" s="131"/>
      <c r="L161" s="128"/>
      <c r="M161" s="132"/>
      <c r="N161" s="133"/>
      <c r="O161" s="133"/>
      <c r="P161" s="134">
        <f>P162</f>
        <v>14.84</v>
      </c>
      <c r="Q161" s="133"/>
      <c r="R161" s="134">
        <f>R162</f>
        <v>0</v>
      </c>
      <c r="S161" s="133"/>
      <c r="T161" s="135">
        <f>T162</f>
        <v>0</v>
      </c>
      <c r="AR161" s="129" t="s">
        <v>130</v>
      </c>
      <c r="AT161" s="136" t="s">
        <v>70</v>
      </c>
      <c r="AU161" s="136" t="s">
        <v>71</v>
      </c>
      <c r="AY161" s="129" t="s">
        <v>112</v>
      </c>
      <c r="BK161" s="137">
        <f>BK162</f>
        <v>0</v>
      </c>
    </row>
    <row r="162" spans="1:65" s="2" customFormat="1" ht="37.700000000000003" customHeight="1">
      <c r="A162" s="26"/>
      <c r="B162" s="140"/>
      <c r="C162" s="141" t="s">
        <v>252</v>
      </c>
      <c r="D162" s="198" t="s">
        <v>115</v>
      </c>
      <c r="E162" s="199" t="s">
        <v>253</v>
      </c>
      <c r="F162" s="200" t="s">
        <v>254</v>
      </c>
      <c r="G162" s="201" t="s">
        <v>255</v>
      </c>
      <c r="H162" s="202">
        <v>14</v>
      </c>
      <c r="I162" s="142"/>
      <c r="J162" s="142"/>
      <c r="K162" s="143"/>
      <c r="L162" s="27"/>
      <c r="M162" s="157" t="s">
        <v>1</v>
      </c>
      <c r="N162" s="158" t="s">
        <v>37</v>
      </c>
      <c r="O162" s="159">
        <v>1.06</v>
      </c>
      <c r="P162" s="159">
        <f>O162*H162</f>
        <v>14.84</v>
      </c>
      <c r="Q162" s="159">
        <v>0</v>
      </c>
      <c r="R162" s="159">
        <f>Q162*H162</f>
        <v>0</v>
      </c>
      <c r="S162" s="159">
        <v>0</v>
      </c>
      <c r="T162" s="160">
        <f>S162*H162</f>
        <v>0</v>
      </c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R162" s="148" t="s">
        <v>256</v>
      </c>
      <c r="AT162" s="148" t="s">
        <v>115</v>
      </c>
      <c r="AU162" s="148" t="s">
        <v>79</v>
      </c>
      <c r="AY162" s="14" t="s">
        <v>112</v>
      </c>
      <c r="BE162" s="149">
        <f>IF(N162="základná",J162,0)</f>
        <v>0</v>
      </c>
      <c r="BF162" s="149">
        <f>IF(N162="znížená",J162,0)</f>
        <v>0</v>
      </c>
      <c r="BG162" s="149">
        <f>IF(N162="zákl. prenesená",J162,0)</f>
        <v>0</v>
      </c>
      <c r="BH162" s="149">
        <f>IF(N162="zníž. prenesená",J162,0)</f>
        <v>0</v>
      </c>
      <c r="BI162" s="149">
        <f>IF(N162="nulová",J162,0)</f>
        <v>0</v>
      </c>
      <c r="BJ162" s="14" t="s">
        <v>120</v>
      </c>
      <c r="BK162" s="150">
        <f>ROUND(I162*H162,3)</f>
        <v>0</v>
      </c>
      <c r="BL162" s="14" t="s">
        <v>256</v>
      </c>
      <c r="BM162" s="148" t="s">
        <v>257</v>
      </c>
    </row>
    <row r="163" spans="1:65" s="2" customFormat="1" ht="6.95" customHeight="1">
      <c r="A163" s="26"/>
      <c r="B163" s="41"/>
      <c r="C163" s="42"/>
      <c r="D163" s="42"/>
      <c r="E163" s="42"/>
      <c r="F163" s="42"/>
      <c r="G163" s="42"/>
      <c r="H163" s="42"/>
      <c r="I163" s="42"/>
      <c r="J163" s="42"/>
      <c r="K163" s="42"/>
      <c r="L163" s="27"/>
      <c r="M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</row>
  </sheetData>
  <sheetProtection sheet="1" objects="1" scenarios="1"/>
  <autoFilter ref="C123:K162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17 - Plocha pred vstupom ...</vt:lpstr>
      <vt:lpstr>'17 - Plocha pred vstupom ...'!Názvy_tlače</vt:lpstr>
      <vt:lpstr>'Rekapitulácia stavby'!Názvy_tlače</vt:lpstr>
      <vt:lpstr>'17 - Plocha pred vstupom 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Martin GALGOCZY JUDr.</cp:lastModifiedBy>
  <dcterms:created xsi:type="dcterms:W3CDTF">2020-11-23T09:27:13Z</dcterms:created>
  <dcterms:modified xsi:type="dcterms:W3CDTF">2020-11-25T12:16:56Z</dcterms:modified>
</cp:coreProperties>
</file>