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\\Trebisov2\Documents$\madarova\Plocha\"/>
    </mc:Choice>
  </mc:AlternateContent>
  <xr:revisionPtr revIDLastSave="0" documentId="13_ncr:1_{D083C2CC-981C-4883-8284-BE8CC781B9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apitulácia stavby" sheetId="1" r:id="rId1"/>
    <sheet name="01 - Oprávnené náklady " sheetId="2" r:id="rId2"/>
  </sheets>
  <definedNames>
    <definedName name="_xlnm._FilterDatabase" localSheetId="1" hidden="1">'01 - Oprávnené náklady '!$C$128:$K$225</definedName>
    <definedName name="_xlnm.Print_Titles" localSheetId="1">'01 - Oprávnené náklady '!$128:$128</definedName>
    <definedName name="_xlnm.Print_Titles" localSheetId="0">'Rekapitulácia stavby'!$92:$92</definedName>
    <definedName name="_xlnm.Print_Area" localSheetId="1">'01 - Oprávnené náklady '!$C$4:$J$76,'01 - Oprávnené náklady '!$C$116:$J$225</definedName>
    <definedName name="_xlnm.Print_Area" localSheetId="0">'Rekapitulácia stavby'!$D$4:$AO$76,'Rekapitulácia stavby'!$C$82:$AQ$96</definedName>
  </definedNames>
  <calcPr calcId="181029"/>
</workbook>
</file>

<file path=xl/calcChain.xml><?xml version="1.0" encoding="utf-8"?>
<calcChain xmlns="http://schemas.openxmlformats.org/spreadsheetml/2006/main">
  <c r="J37" i="2" l="1"/>
  <c r="J36" i="2"/>
  <c r="AY95" i="1" s="1"/>
  <c r="J35" i="2"/>
  <c r="AX95" i="1" s="1"/>
  <c r="BI225" i="2"/>
  <c r="BH225" i="2"/>
  <c r="BG225" i="2"/>
  <c r="BE225" i="2"/>
  <c r="T225" i="2"/>
  <c r="R225" i="2"/>
  <c r="P225" i="2"/>
  <c r="BI223" i="2"/>
  <c r="BH223" i="2"/>
  <c r="BG223" i="2"/>
  <c r="BE223" i="2"/>
  <c r="T223" i="2"/>
  <c r="T222" i="2" s="1"/>
  <c r="R223" i="2"/>
  <c r="R222" i="2"/>
  <c r="P223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3" i="2"/>
  <c r="BH213" i="2"/>
  <c r="BG213" i="2"/>
  <c r="BE213" i="2"/>
  <c r="T213" i="2"/>
  <c r="R213" i="2"/>
  <c r="P213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7" i="2"/>
  <c r="BH157" i="2"/>
  <c r="BG157" i="2"/>
  <c r="BE157" i="2"/>
  <c r="T157" i="2"/>
  <c r="T156" i="2" s="1"/>
  <c r="R157" i="2"/>
  <c r="R156" i="2" s="1"/>
  <c r="P157" i="2"/>
  <c r="P156" i="2" s="1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F125" i="2"/>
  <c r="F123" i="2"/>
  <c r="E121" i="2"/>
  <c r="F91" i="2"/>
  <c r="F89" i="2"/>
  <c r="E87" i="2"/>
  <c r="J24" i="2"/>
  <c r="E24" i="2"/>
  <c r="J92" i="2" s="1"/>
  <c r="J23" i="2"/>
  <c r="J21" i="2"/>
  <c r="E21" i="2"/>
  <c r="J91" i="2" s="1"/>
  <c r="J20" i="2"/>
  <c r="J18" i="2"/>
  <c r="E18" i="2"/>
  <c r="F126" i="2" s="1"/>
  <c r="J17" i="2"/>
  <c r="E7" i="2"/>
  <c r="E85" i="2" s="1"/>
  <c r="L90" i="1"/>
  <c r="AM90" i="1"/>
  <c r="AM89" i="1"/>
  <c r="L89" i="1"/>
  <c r="AM87" i="1"/>
  <c r="L87" i="1"/>
  <c r="L85" i="1"/>
  <c r="L84" i="1"/>
  <c r="J212" i="2"/>
  <c r="BK174" i="2"/>
  <c r="BK212" i="2"/>
  <c r="BK183" i="2"/>
  <c r="J193" i="2"/>
  <c r="BK200" i="2"/>
  <c r="J225" i="2"/>
  <c r="BK165" i="2"/>
  <c r="J147" i="2"/>
  <c r="BK207" i="2"/>
  <c r="BK185" i="2"/>
  <c r="J170" i="2"/>
  <c r="J172" i="2"/>
  <c r="BK151" i="2"/>
  <c r="BK175" i="2"/>
  <c r="BK195" i="2"/>
  <c r="J171" i="2"/>
  <c r="BK154" i="2"/>
  <c r="J154" i="2"/>
  <c r="J206" i="2"/>
  <c r="J135" i="2"/>
  <c r="J192" i="2"/>
  <c r="J139" i="2"/>
  <c r="BK220" i="2"/>
  <c r="J190" i="2"/>
  <c r="BK216" i="2"/>
  <c r="BK149" i="2"/>
  <c r="J167" i="2"/>
  <c r="J136" i="2"/>
  <c r="BK190" i="2"/>
  <c r="BK208" i="2"/>
  <c r="BK157" i="2"/>
  <c r="BK201" i="2"/>
  <c r="BK153" i="2"/>
  <c r="BK219" i="2"/>
  <c r="BK176" i="2"/>
  <c r="J219" i="2"/>
  <c r="BK182" i="2"/>
  <c r="J134" i="2"/>
  <c r="BK192" i="2"/>
  <c r="J144" i="2"/>
  <c r="J220" i="2"/>
  <c r="J203" i="2"/>
  <c r="J146" i="2"/>
  <c r="BK197" i="2"/>
  <c r="BK163" i="2"/>
  <c r="J176" i="2"/>
  <c r="J210" i="2"/>
  <c r="J218" i="2"/>
  <c r="J155" i="2"/>
  <c r="BK213" i="2"/>
  <c r="BK161" i="2"/>
  <c r="J140" i="2"/>
  <c r="J205" i="2"/>
  <c r="BK164" i="2"/>
  <c r="J196" i="2"/>
  <c r="J152" i="2"/>
  <c r="BK189" i="2"/>
  <c r="BK134" i="2"/>
  <c r="BK179" i="2"/>
  <c r="J195" i="2"/>
  <c r="BK133" i="2"/>
  <c r="J180" i="2"/>
  <c r="J166" i="2"/>
  <c r="BK139" i="2"/>
  <c r="J200" i="2"/>
  <c r="J161" i="2"/>
  <c r="BK218" i="2"/>
  <c r="BK144" i="2"/>
  <c r="BK142" i="2"/>
  <c r="J221" i="2"/>
  <c r="BK171" i="2"/>
  <c r="J137" i="2"/>
  <c r="J213" i="2"/>
  <c r="J164" i="2"/>
  <c r="J187" i="2"/>
  <c r="J208" i="2"/>
  <c r="BK187" i="2"/>
  <c r="BK146" i="2"/>
  <c r="BK196" i="2"/>
  <c r="BK217" i="2"/>
  <c r="J184" i="2"/>
  <c r="J179" i="2"/>
  <c r="J132" i="2"/>
  <c r="J149" i="2"/>
  <c r="BK167" i="2"/>
  <c r="BK152" i="2"/>
  <c r="BK202" i="2"/>
  <c r="BK178" i="2"/>
  <c r="BK160" i="2"/>
  <c r="J162" i="2"/>
  <c r="J133" i="2"/>
  <c r="BK173" i="2"/>
  <c r="BK225" i="2"/>
  <c r="BK215" i="2"/>
  <c r="BK168" i="2"/>
  <c r="BK203" i="2"/>
  <c r="BK148" i="2"/>
  <c r="BK211" i="2"/>
  <c r="J211" i="2"/>
  <c r="BK143" i="2"/>
  <c r="BK169" i="2"/>
  <c r="J214" i="2"/>
  <c r="J197" i="2"/>
  <c r="J141" i="2"/>
  <c r="J186" i="2"/>
  <c r="J163" i="2"/>
  <c r="J189" i="2"/>
  <c r="BK193" i="2"/>
  <c r="J145" i="2"/>
  <c r="J217" i="2"/>
  <c r="BK170" i="2"/>
  <c r="BK194" i="2"/>
  <c r="J160" i="2"/>
  <c r="J216" i="2"/>
  <c r="J157" i="2"/>
  <c r="BK210" i="2"/>
  <c r="BK141" i="2"/>
  <c r="J151" i="2"/>
  <c r="BK155" i="2"/>
  <c r="BK184" i="2"/>
  <c r="BK162" i="2"/>
  <c r="BK206" i="2"/>
  <c r="J142" i="2"/>
  <c r="J215" i="2"/>
  <c r="BK172" i="2"/>
  <c r="BK221" i="2"/>
  <c r="J169" i="2"/>
  <c r="J204" i="2"/>
  <c r="J174" i="2"/>
  <c r="J165" i="2"/>
  <c r="BK180" i="2"/>
  <c r="BK150" i="2"/>
  <c r="J191" i="2"/>
  <c r="J202" i="2"/>
  <c r="J143" i="2"/>
  <c r="BK198" i="2"/>
  <c r="BK145" i="2"/>
  <c r="J168" i="2"/>
  <c r="BK137" i="2"/>
  <c r="J198" i="2"/>
  <c r="J175" i="2"/>
  <c r="BK136" i="2"/>
  <c r="J207" i="2"/>
  <c r="BK214" i="2"/>
  <c r="BK135" i="2"/>
  <c r="J185" i="2"/>
  <c r="BK191" i="2"/>
  <c r="J201" i="2"/>
  <c r="BK166" i="2"/>
  <c r="BK186" i="2"/>
  <c r="BK205" i="2"/>
  <c r="J150" i="2"/>
  <c r="J178" i="2"/>
  <c r="J223" i="2"/>
  <c r="J148" i="2"/>
  <c r="J182" i="2"/>
  <c r="BK132" i="2"/>
  <c r="J194" i="2"/>
  <c r="AS94" i="1"/>
  <c r="BK204" i="2"/>
  <c r="J153" i="2"/>
  <c r="BK223" i="2"/>
  <c r="J183" i="2"/>
  <c r="BK140" i="2"/>
  <c r="J173" i="2"/>
  <c r="BK147" i="2"/>
  <c r="BK131" i="2" l="1"/>
  <c r="T131" i="2"/>
  <c r="R138" i="2"/>
  <c r="T159" i="2"/>
  <c r="T177" i="2"/>
  <c r="T181" i="2"/>
  <c r="P199" i="2"/>
  <c r="R131" i="2"/>
  <c r="R130" i="2" s="1"/>
  <c r="T138" i="2"/>
  <c r="R159" i="2"/>
  <c r="R177" i="2"/>
  <c r="BK188" i="2"/>
  <c r="J188" i="2" s="1"/>
  <c r="J105" i="2" s="1"/>
  <c r="BK199" i="2"/>
  <c r="J199" i="2" s="1"/>
  <c r="J106" i="2" s="1"/>
  <c r="P209" i="2"/>
  <c r="P131" i="2"/>
  <c r="P138" i="2"/>
  <c r="P159" i="2"/>
  <c r="P177" i="2"/>
  <c r="P181" i="2"/>
  <c r="R188" i="2"/>
  <c r="T199" i="2"/>
  <c r="R209" i="2"/>
  <c r="R224" i="2"/>
  <c r="BK138" i="2"/>
  <c r="J138" i="2" s="1"/>
  <c r="J99" i="2" s="1"/>
  <c r="BK159" i="2"/>
  <c r="J159" i="2" s="1"/>
  <c r="J102" i="2" s="1"/>
  <c r="BK177" i="2"/>
  <c r="J177" i="2" s="1"/>
  <c r="J103" i="2" s="1"/>
  <c r="BK181" i="2"/>
  <c r="J181" i="2" s="1"/>
  <c r="J104" i="2" s="1"/>
  <c r="R181" i="2"/>
  <c r="P188" i="2"/>
  <c r="T188" i="2"/>
  <c r="R199" i="2"/>
  <c r="BK209" i="2"/>
  <c r="J209" i="2" s="1"/>
  <c r="J107" i="2" s="1"/>
  <c r="T209" i="2"/>
  <c r="BK224" i="2"/>
  <c r="J224" i="2" s="1"/>
  <c r="J109" i="2" s="1"/>
  <c r="P224" i="2"/>
  <c r="T224" i="2"/>
  <c r="BK156" i="2"/>
  <c r="J156" i="2" s="1"/>
  <c r="J100" i="2" s="1"/>
  <c r="BK222" i="2"/>
  <c r="J222" i="2" s="1"/>
  <c r="J108" i="2" s="1"/>
  <c r="J89" i="2"/>
  <c r="J126" i="2"/>
  <c r="BF142" i="2"/>
  <c r="BF149" i="2"/>
  <c r="BF168" i="2"/>
  <c r="BF204" i="2"/>
  <c r="BF205" i="2"/>
  <c r="BF143" i="2"/>
  <c r="BF147" i="2"/>
  <c r="BF157" i="2"/>
  <c r="BF162" i="2"/>
  <c r="BF197" i="2"/>
  <c r="BF214" i="2"/>
  <c r="BF218" i="2"/>
  <c r="BF223" i="2"/>
  <c r="BF219" i="2"/>
  <c r="BF220" i="2"/>
  <c r="F92" i="2"/>
  <c r="BF139" i="2"/>
  <c r="BF140" i="2"/>
  <c r="BF141" i="2"/>
  <c r="BF144" i="2"/>
  <c r="BF155" i="2"/>
  <c r="BF171" i="2"/>
  <c r="BF175" i="2"/>
  <c r="BF184" i="2"/>
  <c r="BF207" i="2"/>
  <c r="BF221" i="2"/>
  <c r="E119" i="2"/>
  <c r="J125" i="2"/>
  <c r="BF133" i="2"/>
  <c r="BF134" i="2"/>
  <c r="BF135" i="2"/>
  <c r="BF146" i="2"/>
  <c r="BF153" i="2"/>
  <c r="BF160" i="2"/>
  <c r="BF164" i="2"/>
  <c r="BF165" i="2"/>
  <c r="BF167" i="2"/>
  <c r="BF172" i="2"/>
  <c r="BF200" i="2"/>
  <c r="BF202" i="2"/>
  <c r="BF210" i="2"/>
  <c r="BF217" i="2"/>
  <c r="BF145" i="2"/>
  <c r="BF148" i="2"/>
  <c r="BF150" i="2"/>
  <c r="BF180" i="2"/>
  <c r="BF187" i="2"/>
  <c r="BF192" i="2"/>
  <c r="BF193" i="2"/>
  <c r="BF196" i="2"/>
  <c r="BF198" i="2"/>
  <c r="BF201" i="2"/>
  <c r="BF132" i="2"/>
  <c r="BF163" i="2"/>
  <c r="BF170" i="2"/>
  <c r="BF186" i="2"/>
  <c r="BF190" i="2"/>
  <c r="BF191" i="2"/>
  <c r="BF195" i="2"/>
  <c r="BF225" i="2"/>
  <c r="BF161" i="2"/>
  <c r="BF166" i="2"/>
  <c r="BF169" i="2"/>
  <c r="BF174" i="2"/>
  <c r="BF176" i="2"/>
  <c r="BF182" i="2"/>
  <c r="BF183" i="2"/>
  <c r="BF185" i="2"/>
  <c r="BF194" i="2"/>
  <c r="BF208" i="2"/>
  <c r="BF211" i="2"/>
  <c r="BF215" i="2"/>
  <c r="BF216" i="2"/>
  <c r="BF136" i="2"/>
  <c r="BF151" i="2"/>
  <c r="BF203" i="2"/>
  <c r="BF206" i="2"/>
  <c r="BF137" i="2"/>
  <c r="BF173" i="2"/>
  <c r="BF178" i="2"/>
  <c r="BF189" i="2"/>
  <c r="BF152" i="2"/>
  <c r="BF154" i="2"/>
  <c r="BF179" i="2"/>
  <c r="BF212" i="2"/>
  <c r="BF213" i="2"/>
  <c r="J33" i="2"/>
  <c r="AV95" i="1" s="1"/>
  <c r="F37" i="2"/>
  <c r="BD95" i="1" s="1"/>
  <c r="BD94" i="1" s="1"/>
  <c r="W33" i="1" s="1"/>
  <c r="F33" i="2"/>
  <c r="AZ95" i="1" s="1"/>
  <c r="AZ94" i="1" s="1"/>
  <c r="AV94" i="1" s="1"/>
  <c r="AK29" i="1" s="1"/>
  <c r="F36" i="2"/>
  <c r="BC95" i="1" s="1"/>
  <c r="BC94" i="1" s="1"/>
  <c r="W32" i="1" s="1"/>
  <c r="F35" i="2"/>
  <c r="BB95" i="1" s="1"/>
  <c r="BB94" i="1" s="1"/>
  <c r="AX94" i="1" s="1"/>
  <c r="P158" i="2" l="1"/>
  <c r="P129" i="2" s="1"/>
  <c r="AU95" i="1" s="1"/>
  <c r="AU94" i="1" s="1"/>
  <c r="P130" i="2"/>
  <c r="T158" i="2"/>
  <c r="R158" i="2"/>
  <c r="R129" i="2" s="1"/>
  <c r="T130" i="2"/>
  <c r="BK130" i="2"/>
  <c r="J130" i="2"/>
  <c r="J97" i="2" s="1"/>
  <c r="J131" i="2"/>
  <c r="J98" i="2" s="1"/>
  <c r="BK158" i="2"/>
  <c r="J158" i="2" s="1"/>
  <c r="J101" i="2" s="1"/>
  <c r="W29" i="1"/>
  <c r="AY94" i="1"/>
  <c r="F34" i="2"/>
  <c r="BA95" i="1" s="1"/>
  <c r="BA94" i="1" s="1"/>
  <c r="AW94" i="1" s="1"/>
  <c r="AK30" i="1" s="1"/>
  <c r="J34" i="2"/>
  <c r="AW95" i="1" s="1"/>
  <c r="AT95" i="1" s="1"/>
  <c r="W31" i="1"/>
  <c r="T129" i="2" l="1"/>
  <c r="BK129" i="2"/>
  <c r="J129" i="2" s="1"/>
  <c r="J96" i="2" s="1"/>
  <c r="W30" i="1"/>
  <c r="AT94" i="1"/>
  <c r="J30" i="2" l="1"/>
  <c r="AG95" i="1" s="1"/>
  <c r="AG94" i="1" s="1"/>
  <c r="AK26" i="1" s="1"/>
  <c r="AK35" i="1" s="1"/>
  <c r="AN94" i="1" l="1"/>
  <c r="J39" i="2"/>
  <c r="AN95" i="1"/>
</calcChain>
</file>

<file path=xl/sharedStrings.xml><?xml version="1.0" encoding="utf-8"?>
<sst xmlns="http://schemas.openxmlformats.org/spreadsheetml/2006/main" count="1505" uniqueCount="474">
  <si>
    <t>Export Komplet</t>
  </si>
  <si>
    <t/>
  </si>
  <si>
    <t>2.0</t>
  </si>
  <si>
    <t>False</t>
  </si>
  <si>
    <t>{280d7436-5743-4fd9-b856-c783e19ecfe7}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</si>
  <si>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</si>
  <si>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</si>
  <si>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</si>
  <si>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</si>
  <si>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</si>
  <si>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</si>
  <si>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15773</t>
  </si>
  <si>
    <t>Stavba:</t>
  </si>
  <si>
    <t>Rekonštrukcia MŠ 29.augusta, Trebišov</t>
  </si>
  <si>
    <t>JKSO:</t>
  </si>
  <si>
    <t>KS:</t>
  </si>
  <si>
    <t>Miesto:</t>
  </si>
  <si>
    <t xml:space="preserve">Trebišov </t>
  </si>
  <si>
    <t>Dátum:</t>
  </si>
  <si>
    <t>Objednávateľ:</t>
  </si>
  <si>
    <t>IČO:</t>
  </si>
  <si>
    <t xml:space="preserve">Mesto Trebišov </t>
  </si>
  <si>
    <t>IČ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</si>
  <si>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</si>
  <si>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</si>
  <si>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</si>
  <si>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</si>
  <si>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</si>
  <si>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</si>
  <si>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</si>
  <si>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</si>
  <si>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</si>
  <si>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</si>
  <si>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</si>
  <si>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</si>
  <si>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</si>
  <si>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</si>
  <si>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</si>
  <si>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</si>
  <si>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</si>
  <si>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</si>
  <si>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</si>
  <si>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</si>
  <si>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</si>
  <si>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</si>
  <si>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</si>
  <si>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</si>
  <si>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</si>
  <si>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</si>
  <si>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</si>
  <si>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</si>
  <si>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</si>
  <si>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</si>
  <si>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</si>
  <si>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</si>
  <si>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</si>
  <si>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</si>
  <si>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</si>
  <si>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</si>
  <si>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</si>
  <si>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</si>
  <si>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</si>
  <si>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</si>
  <si>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</si>
  <si>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</si>
  <si>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</si>
  <si>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</si>
  <si>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</si>
  <si>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</si>
  <si>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</si>
  <si>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</si>
  <si>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</si>
  <si>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</si>
  <si>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</si>
  <si>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</si>
  <si>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</si>
  <si>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 xml:space="preserve">Oprávnené náklady </t>
  </si>
  <si>
    <t>STA</t>
  </si>
  <si>
    <t>1</t>
  </si>
  <si>
    <t>{8cf672dc-9fcb-429b-b676-bacc0db91dfe}</t>
  </si>
  <si>
    <t>KRYCÍ LIST ROZPOČTU</t>
  </si>
  <si>
    <t>Objekt:</t>
  </si>
  <si>
    <t xml:space="preserve">01 - Oprávnené náklady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</si>
  <si>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</si>
  <si>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</si>
  <si>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</si>
  <si>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</si>
  <si>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</si>
  <si>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</si>
  <si>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</si>
  <si>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</si>
  <si>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</si>
  <si>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</si>
  <si>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735 - Ústredné kúrenie</t>
  </si>
  <si>
    <t xml:space="preserve">    713 - Izolácie tepelné</t>
  </si>
  <si>
    <t xml:space="preserve">    731 - Ústredné kúrenie - kotolne</t>
  </si>
  <si>
    <t xml:space="preserve">    732 - Podlahove vykurovanie </t>
  </si>
  <si>
    <t xml:space="preserve">    762 - Konštrukcie tesárske</t>
  </si>
  <si>
    <t xml:space="preserve">    764 - Konštrukcie klampiarske</t>
  </si>
  <si>
    <t xml:space="preserve">    765 - Konštrukcie - krytiny tvrdé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</si>
  <si>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</si>
  <si>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</si>
  <si>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</si>
  <si>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</si>
  <si>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</si>
  <si>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</si>
  <si>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</si>
  <si>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</si>
  <si>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</si>
  <si>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</si>
  <si>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</si>
  <si>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</si>
  <si>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</si>
  <si>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</si>
  <si>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</si>
  <si>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</si>
  <si>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</si>
  <si>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</si>
  <si>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</si>
  <si>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622461052.S</t>
  </si>
  <si>
    <t>Vonkajšia omietka stien pastovitá silikónová roztieraná, hr. 1,5 mm</t>
  </si>
  <si>
    <t>m2</t>
  </si>
  <si>
    <t>4</t>
  </si>
  <si>
    <t>2</t>
  </si>
  <si>
    <t>-571350835</t>
  </si>
  <si>
    <t>622461281.S</t>
  </si>
  <si>
    <t>Vonkajšia omietka stien pastovitá dekoratívna mozaiková</t>
  </si>
  <si>
    <t>-1191958900</t>
  </si>
  <si>
    <t>3</t>
  </si>
  <si>
    <t>625250383.S</t>
  </si>
  <si>
    <t>Kontaktný zatepľovací systém z grafitového EPS hr. 160 mm, zatĺkacie kotvy  - rimsa</t>
  </si>
  <si>
    <t>1786083800</t>
  </si>
  <si>
    <t>625250592.S</t>
  </si>
  <si>
    <t>Kontaktný zatepľovací systém soklovej alebo vodou namáhanej časti hr. 140 mm, zatĺkacie kotvy</t>
  </si>
  <si>
    <t>-1419809308</t>
  </si>
  <si>
    <t>5</t>
  </si>
  <si>
    <t>625250741.S</t>
  </si>
  <si>
    <t>Kontaktný zatepľovací systém z minerálnej vlny hr. 160 mm, zatĺkacie kotvy</t>
  </si>
  <si>
    <t>-1579465401</t>
  </si>
  <si>
    <t>625250761.S</t>
  </si>
  <si>
    <t>Kontaktný zatepľovací systém ostenia z minerálnej vlny hr. 20 mm</t>
  </si>
  <si>
    <t>-227077453</t>
  </si>
  <si>
    <t>9</t>
  </si>
  <si>
    <t>Ostatné konštrukcie a práce-búranie</t>
  </si>
  <si>
    <t>7</t>
  </si>
  <si>
    <t>941941031.S</t>
  </si>
  <si>
    <t>Montáž lešenia ľahkého pracovného radového s podlahami šírky od 0,80 do 1,00 m, výšky do 10 m</t>
  </si>
  <si>
    <t>-1432717829</t>
  </si>
  <si>
    <t>8</t>
  </si>
  <si>
    <t>941941191.S</t>
  </si>
  <si>
    <t>Príplatok za prvý a každý ďalší i začatý mesiac použitia lešenia ľahkého pracovného radového s podlahami šírky od 0,80 do 1,00 m, výšky do 10 m</t>
  </si>
  <si>
    <t>730358177</t>
  </si>
  <si>
    <t>941941841.S</t>
  </si>
  <si>
    <t>Demontáž lešenia ľahkého pracovného radového s podlahami šírky nad 1,00 do 1,20 m, výšky do 10 m</t>
  </si>
  <si>
    <t>627681227</t>
  </si>
  <si>
    <t>10</t>
  </si>
  <si>
    <t>952901111.S</t>
  </si>
  <si>
    <t>Vyčistenie pôjdneho priestoru budov pri výške podlaží do 4 m</t>
  </si>
  <si>
    <t>-2096076935</t>
  </si>
  <si>
    <t>11</t>
  </si>
  <si>
    <t>953945315.S</t>
  </si>
  <si>
    <t>Hliníkový soklový profil šírky 163 mm</t>
  </si>
  <si>
    <t>m</t>
  </si>
  <si>
    <t>837660857</t>
  </si>
  <si>
    <t>12</t>
  </si>
  <si>
    <t>953945351.S</t>
  </si>
  <si>
    <t>Hliníkový rohový ochranný profil s integrovanou mriežkou</t>
  </si>
  <si>
    <t>-1934034474</t>
  </si>
  <si>
    <t>13</t>
  </si>
  <si>
    <t>953995223</t>
  </si>
  <si>
    <t xml:space="preserve">Rimsovy profil pri podhľade XPS obly </t>
  </si>
  <si>
    <t>-436058346</t>
  </si>
  <si>
    <t>14</t>
  </si>
  <si>
    <t>953996121</t>
  </si>
  <si>
    <t>PCI okenný APU profil s integrovanou tkaninou</t>
  </si>
  <si>
    <t>-1903096154</t>
  </si>
  <si>
    <t>15</t>
  </si>
  <si>
    <t>953998639.S</t>
  </si>
  <si>
    <t>Ozdobny fasadny prvok nad oknami (presný tvar a rozmer upresní projektant)</t>
  </si>
  <si>
    <t>ks</t>
  </si>
  <si>
    <t>-582696182</t>
  </si>
  <si>
    <t>16</t>
  </si>
  <si>
    <t>965082920.S</t>
  </si>
  <si>
    <t>Odstránenie násypu pod podlahami alebo na strechách, hr.do 100 mm,  -1,40000t</t>
  </si>
  <si>
    <t>m3</t>
  </si>
  <si>
    <t>449533080</t>
  </si>
  <si>
    <t>17</t>
  </si>
  <si>
    <t>978015361.S</t>
  </si>
  <si>
    <t>Otlčenie omietok vonkajších priečelí zložitejších, s vyškriabaním škár, očistením muriva, v rozsahu do 50 %,  -0,02900t</t>
  </si>
  <si>
    <t>165232823</t>
  </si>
  <si>
    <t>18</t>
  </si>
  <si>
    <t>978065011.S</t>
  </si>
  <si>
    <t>Odstránenie kontaktného zateplenia vrátane povrchovej úpravy z polystyrénových dosiek hrúbky nad 80-120 mm, -0,01841t</t>
  </si>
  <si>
    <t>52990954</t>
  </si>
  <si>
    <t>19</t>
  </si>
  <si>
    <t>979081111.S</t>
  </si>
  <si>
    <t>Odvoz sutiny a vybúraných hmôt na skládku do 1 km</t>
  </si>
  <si>
    <t>t</t>
  </si>
  <si>
    <t>-1982522616</t>
  </si>
  <si>
    <t>979081121.S</t>
  </si>
  <si>
    <t>Odvoz sutiny a vybúraných hmôt na skládku za každý ďalší 1 km</t>
  </si>
  <si>
    <t>411618299</t>
  </si>
  <si>
    <t>21</t>
  </si>
  <si>
    <t>979089012.S</t>
  </si>
  <si>
    <t>Poplatok za skladovanie - betón, tehly, dlaždice (17 01) ostatné</t>
  </si>
  <si>
    <t>-489125840</t>
  </si>
  <si>
    <t>22</t>
  </si>
  <si>
    <t>979089112.S</t>
  </si>
  <si>
    <t>Poplatok za skladovanie - drevo, sklo, plasty (17 02 ), ostatné</t>
  </si>
  <si>
    <t>1926983755</t>
  </si>
  <si>
    <t>23</t>
  </si>
  <si>
    <t>979089412.S</t>
  </si>
  <si>
    <t>Poplatok za skladovanie - izolačné materiály a materiály obsahujúce azbest (17 06), ostatné</t>
  </si>
  <si>
    <t>-1988380898</t>
  </si>
  <si>
    <t>99</t>
  </si>
  <si>
    <t>Presun hmôt HSV</t>
  </si>
  <si>
    <t>24</t>
  </si>
  <si>
    <t>999281111.S</t>
  </si>
  <si>
    <t>Presun hmôt pre opravy a údržbu objektov vrátane vonkajších plášťov výšky do 25 m</t>
  </si>
  <si>
    <t>284899717</t>
  </si>
  <si>
    <t>PSV</t>
  </si>
  <si>
    <t>Práce a dodávky PSV</t>
  </si>
  <si>
    <t>735</t>
  </si>
  <si>
    <t>Ústredné kúrenie</t>
  </si>
  <si>
    <t>25</t>
  </si>
  <si>
    <t>735154142.S</t>
  </si>
  <si>
    <t>Montáž vykurovacieho telesa panelového dvojradového výšky 600 mm/ dĺžky 1000-1200 mm</t>
  </si>
  <si>
    <t>-1141946158</t>
  </si>
  <si>
    <t>26</t>
  </si>
  <si>
    <t>M</t>
  </si>
  <si>
    <t>V00226015009016011</t>
  </si>
  <si>
    <t>Oceľové panelové radiátory KORAD 22VK 600x1500, s pripojením vpravo/vľavo, s 2 panelmi a 2 konvektormi</t>
  </si>
  <si>
    <t>565702247</t>
  </si>
  <si>
    <t>27</t>
  </si>
  <si>
    <t>V00226012009016011</t>
  </si>
  <si>
    <t>Oceľové panelové radiátory KORAD 22VK 600x1200, s pripojením vpravo/vľavo, s 2 panelmi a 2 konvektormi</t>
  </si>
  <si>
    <t>-935155904</t>
  </si>
  <si>
    <t>28</t>
  </si>
  <si>
    <t>735154152.S</t>
  </si>
  <si>
    <t>Montáž vykurovacieho telesa panelového dvojradového výšky 900 mm/ dĺžky 1000-1200 mm</t>
  </si>
  <si>
    <t>-343585181</t>
  </si>
  <si>
    <t>29</t>
  </si>
  <si>
    <t>V00229012009016011</t>
  </si>
  <si>
    <t>Oceľové panelové radiátory KORAD 22VK 900x1200, s pripojením vpravo/vľavo, s 2 panelmi a 2 konvektormi</t>
  </si>
  <si>
    <t>-469414147</t>
  </si>
  <si>
    <t>30</t>
  </si>
  <si>
    <t>V00229014009016011</t>
  </si>
  <si>
    <t>Oceľové panelové radiátory KORAD 22VK 900x1400, s pripojením vpravo/vľavo, s 2 panelmi a 2 konvektormi</t>
  </si>
  <si>
    <t>810483719</t>
  </si>
  <si>
    <t>31</t>
  </si>
  <si>
    <t>735154242.S</t>
  </si>
  <si>
    <t>Montáž vykurovacieho telesa panelového trojradového výšky 600 mm/ dĺžky 1000-1200 mm</t>
  </si>
  <si>
    <t>-454606755</t>
  </si>
  <si>
    <t>32</t>
  </si>
  <si>
    <t>V00336012009016011</t>
  </si>
  <si>
    <t>Oceľové panelové radiátory KORAD 33VK 600x1200, s pripojením vpravo/vľavo, s 3 panelmi a 3 konvektormi</t>
  </si>
  <si>
    <t>1458730249</t>
  </si>
  <si>
    <t>33</t>
  </si>
  <si>
    <t>Pol67</t>
  </si>
  <si>
    <t>Príslušenstvo</t>
  </si>
  <si>
    <t>kpl</t>
  </si>
  <si>
    <t>-2061639031</t>
  </si>
  <si>
    <t>34</t>
  </si>
  <si>
    <t>Pol68</t>
  </si>
  <si>
    <t>Demontáz gamatiek</t>
  </si>
  <si>
    <t>-1712147691</t>
  </si>
  <si>
    <t>35</t>
  </si>
  <si>
    <t>Pol69</t>
  </si>
  <si>
    <t>Likvidácia gamatiek</t>
  </si>
  <si>
    <t>862939711</t>
  </si>
  <si>
    <t>36</t>
  </si>
  <si>
    <t>Pol70</t>
  </si>
  <si>
    <t>Sekacie práce</t>
  </si>
  <si>
    <t>-282933537</t>
  </si>
  <si>
    <t>37</t>
  </si>
  <si>
    <t>Pol71</t>
  </si>
  <si>
    <t>Jadrové vŕtanie Ø100</t>
  </si>
  <si>
    <t>-1690720802</t>
  </si>
  <si>
    <t>38</t>
  </si>
  <si>
    <t>Pol72</t>
  </si>
  <si>
    <t>Vytmelenie vrtu</t>
  </si>
  <si>
    <t>488272992</t>
  </si>
  <si>
    <t>39</t>
  </si>
  <si>
    <t>Pol73</t>
  </si>
  <si>
    <t>Vyvložkovanie komína - určísa podľa stavu komína (odhad)</t>
  </si>
  <si>
    <t>-1046751786</t>
  </si>
  <si>
    <t>40</t>
  </si>
  <si>
    <t>Pol74</t>
  </si>
  <si>
    <t>Zapojenie a spustenie systému</t>
  </si>
  <si>
    <t>-1332114450</t>
  </si>
  <si>
    <t>41</t>
  </si>
  <si>
    <t>Pol75</t>
  </si>
  <si>
    <t>Tlaková a tepelná skúška</t>
  </si>
  <si>
    <t>-138856411</t>
  </si>
  <si>
    <t>713</t>
  </si>
  <si>
    <t>Izolácie tepelné</t>
  </si>
  <si>
    <t>42</t>
  </si>
  <si>
    <t>713116020.S</t>
  </si>
  <si>
    <t>Montáž tepelnej izolácie stropov fúkanou celulózou hrúbky do 17 - 22 cm</t>
  </si>
  <si>
    <t>-888277384</t>
  </si>
  <si>
    <t>43</t>
  </si>
  <si>
    <t>629110000100</t>
  </si>
  <si>
    <t>Vlákna minerálne ISOVER INSULFIT - fúkaná izolácia, vrece 12,5 kg</t>
  </si>
  <si>
    <t>kg</t>
  </si>
  <si>
    <t>-132257408</t>
  </si>
  <si>
    <t>44</t>
  </si>
  <si>
    <t>998713101.S</t>
  </si>
  <si>
    <t>Presun hmôt pre izolácie tepelné v objektoch výšky do 6 m</t>
  </si>
  <si>
    <t>-288818495</t>
  </si>
  <si>
    <t>731</t>
  </si>
  <si>
    <t>Ústredné kúrenie - kotolne</t>
  </si>
  <si>
    <t>45</t>
  </si>
  <si>
    <t>Pol61</t>
  </si>
  <si>
    <t>Závesný kondenzačný kotol ecoTEC plus VU 25CS/1-5</t>
  </si>
  <si>
    <t>-1176873835</t>
  </si>
  <si>
    <t>46</t>
  </si>
  <si>
    <t>Pol62</t>
  </si>
  <si>
    <t>Ekvitermická regulácia</t>
  </si>
  <si>
    <t>-768187246</t>
  </si>
  <si>
    <t>47</t>
  </si>
  <si>
    <t>Pol63</t>
  </si>
  <si>
    <t>Priestorový termostat</t>
  </si>
  <si>
    <t>126617067</t>
  </si>
  <si>
    <t>48</t>
  </si>
  <si>
    <t>Pol64</t>
  </si>
  <si>
    <t>-1181623772</t>
  </si>
  <si>
    <t>49</t>
  </si>
  <si>
    <t>Pol65</t>
  </si>
  <si>
    <t>Komínová sada</t>
  </si>
  <si>
    <t>-409605105</t>
  </si>
  <si>
    <t>50</t>
  </si>
  <si>
    <t>-1597909392</t>
  </si>
  <si>
    <t>732</t>
  </si>
  <si>
    <t xml:space="preserve">Podlahove vykurovanie </t>
  </si>
  <si>
    <t>51</t>
  </si>
  <si>
    <t>Pol51</t>
  </si>
  <si>
    <t>HERZ Rúrka plast-hliníková PE-RT, hr.Al 0,5 mm, tyč 5m,</t>
  </si>
  <si>
    <t>1776387961</t>
  </si>
  <si>
    <t>52</t>
  </si>
  <si>
    <t>Pol52</t>
  </si>
  <si>
    <t>HERZ Tvarovka lis. - koleno 90°</t>
  </si>
  <si>
    <t>-102885804</t>
  </si>
  <si>
    <t>53</t>
  </si>
  <si>
    <t>Pol53</t>
  </si>
  <si>
    <t>HERZ Tvarovka lis. - spojka</t>
  </si>
  <si>
    <t>458767027</t>
  </si>
  <si>
    <t>54</t>
  </si>
  <si>
    <t>Pol54</t>
  </si>
  <si>
    <t>HERZ Tvarovka lis. - T-kus redukovaný</t>
  </si>
  <si>
    <t>-540583215</t>
  </si>
  <si>
    <t>55</t>
  </si>
  <si>
    <t>Pol55</t>
  </si>
  <si>
    <t>HERZ Tvarovka lis. závitová - prechod</t>
  </si>
  <si>
    <t>-230244849</t>
  </si>
  <si>
    <t>56</t>
  </si>
  <si>
    <t>Pol56</t>
  </si>
  <si>
    <t>HERZ Ventily TS90</t>
  </si>
  <si>
    <t>2081669867</t>
  </si>
  <si>
    <t>57</t>
  </si>
  <si>
    <t>Pol57</t>
  </si>
  <si>
    <t>HERZ Ventily RL5</t>
  </si>
  <si>
    <t>-1232426198</t>
  </si>
  <si>
    <t>58</t>
  </si>
  <si>
    <t>Pol58</t>
  </si>
  <si>
    <t>HERZ Herz Herkules TV</t>
  </si>
  <si>
    <t>2005215022</t>
  </si>
  <si>
    <t>59</t>
  </si>
  <si>
    <t>Pol59</t>
  </si>
  <si>
    <t>HERZ Ventily Stromax</t>
  </si>
  <si>
    <t>2108669902</t>
  </si>
  <si>
    <t>60</t>
  </si>
  <si>
    <t>Pol60</t>
  </si>
  <si>
    <t>-1094561708</t>
  </si>
  <si>
    <t>762</t>
  </si>
  <si>
    <t>Konštrukcie tesárske</t>
  </si>
  <si>
    <t>61</t>
  </si>
  <si>
    <t>762332932.S</t>
  </si>
  <si>
    <t>Viazané konštrukcie krovov vyrezanie časti strešnej väzby doplnenie z hranolčekov plochy 120 - 224 cm2</t>
  </si>
  <si>
    <t>-992405361</t>
  </si>
  <si>
    <t>62</t>
  </si>
  <si>
    <t>762341014.S</t>
  </si>
  <si>
    <t>Montáž debnenia zložitých striech, na krokvy a kontralaty z dosiek na zraz</t>
  </si>
  <si>
    <t>687598571</t>
  </si>
  <si>
    <t>63</t>
  </si>
  <si>
    <t>605110000600.S</t>
  </si>
  <si>
    <t>Dosky a fošne zo smreku neopracované neomietané akosť I hr. 24-32 mm, š. 250-300 mm</t>
  </si>
  <si>
    <t>2140061270</t>
  </si>
  <si>
    <t>64</t>
  </si>
  <si>
    <t>762342811.S</t>
  </si>
  <si>
    <t>Demontáž latovania striech so sklonom do 60° pri osovej vzdialenosti lát do 0,22 m, -0,00700 t</t>
  </si>
  <si>
    <t>-108470341</t>
  </si>
  <si>
    <t>65</t>
  </si>
  <si>
    <t>762395000.S</t>
  </si>
  <si>
    <t>Spojovacie prostriedky pre viazané konštrukcie krovov, debnenie a laťovanie, nadstrešné konštr., spádové kliny - svorky, dosky, klince, pásová oceľ, vruty</t>
  </si>
  <si>
    <t>-1596144815</t>
  </si>
  <si>
    <t>66</t>
  </si>
  <si>
    <t>762811100.S</t>
  </si>
  <si>
    <t>Montáž záklopu z hrubých dosiek vrchného presahovaného</t>
  </si>
  <si>
    <t>-191354544</t>
  </si>
  <si>
    <t>67</t>
  </si>
  <si>
    <t>605110000100.S</t>
  </si>
  <si>
    <t>Dosky a fošne zo smreku neopracované neomietané akosť I hr. 13-15 mm, š. 60-130 mm</t>
  </si>
  <si>
    <t>644162620</t>
  </si>
  <si>
    <t>68</t>
  </si>
  <si>
    <t>762811811.S</t>
  </si>
  <si>
    <t>Demontáž záklopov stropov vrchných, zapustených z hrubých dosiek hr. do 32 mm, -0,01400 t</t>
  </si>
  <si>
    <t>-895465518</t>
  </si>
  <si>
    <t>69</t>
  </si>
  <si>
    <t>998762102.S</t>
  </si>
  <si>
    <t>Presun hmôt pre konštrukcie tesárske v objektoch výšky do 12 m</t>
  </si>
  <si>
    <t>-1963712645</t>
  </si>
  <si>
    <t>764</t>
  </si>
  <si>
    <t>Konštrukcie klampiarske</t>
  </si>
  <si>
    <t>70</t>
  </si>
  <si>
    <t>764314008.S</t>
  </si>
  <si>
    <t>994307338</t>
  </si>
  <si>
    <t>71</t>
  </si>
  <si>
    <t>764314531.S</t>
  </si>
  <si>
    <t>1841498286</t>
  </si>
  <si>
    <t>72</t>
  </si>
  <si>
    <t>764351810.S</t>
  </si>
  <si>
    <t>Demontáž žľabov pododkvap. štvorhranných rovných, oblúkových, do 30° rš 250 a 330 mm,  -0,00347t</t>
  </si>
  <si>
    <t>-98449123</t>
  </si>
  <si>
    <t>73</t>
  </si>
  <si>
    <t>764354038.S</t>
  </si>
  <si>
    <t>1308608862</t>
  </si>
  <si>
    <t>74</t>
  </si>
  <si>
    <t>553440058900.S</t>
  </si>
  <si>
    <t>1649623619</t>
  </si>
  <si>
    <t>75</t>
  </si>
  <si>
    <t>764354121.S</t>
  </si>
  <si>
    <t>1243967575</t>
  </si>
  <si>
    <t>76</t>
  </si>
  <si>
    <t>764421850.S</t>
  </si>
  <si>
    <t>Demontáž oplechovania ríms rš od 250 do 330 mm,  -0,00175t</t>
  </si>
  <si>
    <t>-1141841075</t>
  </si>
  <si>
    <t>77</t>
  </si>
  <si>
    <t>764453872.S</t>
  </si>
  <si>
    <t>Demontáž odpadového odskoku, so stranou, alebo priemerom 75 mm 100 mm,  -0,00110t</t>
  </si>
  <si>
    <t>1843938637</t>
  </si>
  <si>
    <t>78</t>
  </si>
  <si>
    <t>764453881.S</t>
  </si>
  <si>
    <t>Demontáž odpadového výpustu vody kruhového,  -0,00020t</t>
  </si>
  <si>
    <t>322017233</t>
  </si>
  <si>
    <t>79</t>
  </si>
  <si>
    <t>764454124.S</t>
  </si>
  <si>
    <t>1524181426</t>
  </si>
  <si>
    <t>80</t>
  </si>
  <si>
    <t>764454802.S</t>
  </si>
  <si>
    <t>Demontáž odpadových rúr kruhových, s priemerom 120 mm,  -0,00285t</t>
  </si>
  <si>
    <t>1185456024</t>
  </si>
  <si>
    <t>81</t>
  </si>
  <si>
    <t>998764101.S</t>
  </si>
  <si>
    <t>Presun hmôt pre konštrukcie klampiarske v objektoch výšky do 6 m</t>
  </si>
  <si>
    <t>527412989</t>
  </si>
  <si>
    <t>765</t>
  </si>
  <si>
    <t>Konštrukcie - krytiny tvrdé</t>
  </si>
  <si>
    <t>82</t>
  </si>
  <si>
    <t>765321813.S</t>
  </si>
  <si>
    <t>Demontáž azbestocementovej krytiny zo štvorcov alebo šablón do sutiny, na latovaní, sklon nad 45°, -0,01300 t</t>
  </si>
  <si>
    <t>-698084317</t>
  </si>
  <si>
    <t>783</t>
  </si>
  <si>
    <t>Nátery</t>
  </si>
  <si>
    <t>84</t>
  </si>
  <si>
    <t>783782404.S</t>
  </si>
  <si>
    <t>Nátery tesárskych konštrukcií, povrchová impregnácia proti drevokaznému hmyzu, hubám a plesniam, jednonásobná</t>
  </si>
  <si>
    <t>507339635</t>
  </si>
  <si>
    <t>Krytina z poplastovaného plechu, Ruukki Classic C, farba antracit</t>
  </si>
  <si>
    <t>Montáž zberného kotlíka z poplastovaného plechu, pre rúry s priemerom do 120 mm</t>
  </si>
  <si>
    <t xml:space="preserve">Oddeľovacia štruktúrovaná rohož s integrovanou poistnou hydroizoláciou pre plechové krytiny </t>
  </si>
  <si>
    <t>Kotlík zberný poplastovaný plech pre kruhové potrubie, rozmer 120 mm</t>
  </si>
  <si>
    <t>Žľaby z poplastovaného plechu, pododkvapové polkruhové r.š. 200 mm</t>
  </si>
  <si>
    <t>Zvodové rúry z poplastovaného plechu, kruhové priemer 120 mm</t>
  </si>
  <si>
    <t>Expanzná nádoba 35l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</si>
</sst>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167" fontId="21" fillId="0" borderId="0" xfId="0" applyNumberFormat="1" applyFont="1"/>
    <xf numFmtId="166" fontId="29" fillId="0" borderId="12" xfId="0" applyNumberFormat="1" applyFont="1" applyBorder="1"/>
    <xf numFmtId="166" fontId="29" fillId="0" borderId="13" xfId="0" applyNumberFormat="1" applyFont="1" applyBorder="1"/>
    <xf numFmtId="167" fontId="30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abSelected="1" workbookViewId="0">
      <selection activeCell="AF11" sqref="AF11"/>
    </sheetView>
  </sheetViews>
  <sheetFormatPr defaultColWidth="12" defaultRowHeight="11.25"/>
  <cols>
    <col min="1" max="1" width="8.1640625" customWidth="1"/>
    <col min="2" max="2" width="1.6640625" customWidth="1"/>
    <col min="3" max="3" width="4.1640625" customWidth="1"/>
    <col min="4" max="33" width="2.6640625" customWidth="1"/>
    <col min="34" max="34" width="3.1640625" customWidth="1"/>
    <col min="35" max="35" width="31.6640625" customWidth="1"/>
    <col min="36" max="37" width="2.5" customWidth="1"/>
    <col min="38" max="38" width="8.1640625" customWidth="1"/>
    <col min="39" max="39" width="3.1640625" customWidth="1"/>
    <col min="40" max="40" width="13.16406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66406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16406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72" t="s">
        <v>5</v>
      </c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S4" s="13" t="s">
        <v>6</v>
      </c>
    </row>
    <row r="5" spans="1:74" ht="12" customHeight="1">
      <c r="B5" s="16"/>
      <c r="D5" s="19" t="s">
        <v>10</v>
      </c>
      <c r="K5" s="154" t="s">
        <v>11</v>
      </c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R5" s="16"/>
      <c r="BS5" s="13" t="s">
        <v>6</v>
      </c>
    </row>
    <row r="6" spans="1:74" ht="36.950000000000003" customHeight="1">
      <c r="B6" s="16"/>
      <c r="D6" s="21" t="s">
        <v>12</v>
      </c>
      <c r="K6" s="156" t="s">
        <v>13</v>
      </c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R6" s="16"/>
      <c r="BS6" s="13" t="s">
        <v>6</v>
      </c>
    </row>
    <row r="7" spans="1:74" ht="12" customHeight="1">
      <c r="B7" s="16"/>
      <c r="D7" s="22" t="s">
        <v>14</v>
      </c>
      <c r="K7" s="20" t="s">
        <v>1</v>
      </c>
      <c r="AK7" s="22" t="s">
        <v>15</v>
      </c>
      <c r="AN7" s="20" t="s">
        <v>1</v>
      </c>
      <c r="AR7" s="16"/>
      <c r="BS7" s="13" t="s">
        <v>6</v>
      </c>
    </row>
    <row r="8" spans="1:74" ht="12" customHeight="1">
      <c r="B8" s="16"/>
      <c r="D8" s="22" t="s">
        <v>16</v>
      </c>
      <c r="K8" s="20" t="s">
        <v>17</v>
      </c>
      <c r="AK8" s="22" t="s">
        <v>18</v>
      </c>
      <c r="AN8" s="194">
        <v>44951</v>
      </c>
      <c r="AR8" s="16"/>
      <c r="BS8" s="13" t="s">
        <v>6</v>
      </c>
    </row>
    <row r="9" spans="1:74" ht="14.45" customHeight="1">
      <c r="B9" s="16"/>
      <c r="AR9" s="16"/>
      <c r="BS9" s="13" t="s">
        <v>6</v>
      </c>
    </row>
    <row r="10" spans="1:74" ht="12" customHeight="1">
      <c r="B10" s="16"/>
      <c r="D10" s="22" t="s">
        <v>19</v>
      </c>
      <c r="AK10" s="22" t="s">
        <v>20</v>
      </c>
      <c r="AN10" s="20" t="s">
        <v>1</v>
      </c>
      <c r="AR10" s="16"/>
      <c r="BS10" s="13" t="s">
        <v>6</v>
      </c>
    </row>
    <row r="11" spans="1:74" ht="18.600000000000001" customHeight="1">
      <c r="B11" s="16"/>
      <c r="E11" s="20" t="s">
        <v>21</v>
      </c>
      <c r="AK11" s="22" t="s">
        <v>22</v>
      </c>
      <c r="AN11" s="20" t="s">
        <v>1</v>
      </c>
      <c r="AR11" s="16"/>
      <c r="BS11" s="13" t="s">
        <v>6</v>
      </c>
    </row>
    <row r="12" spans="1:74" ht="6.95" customHeight="1">
      <c r="B12" s="16"/>
      <c r="AR12" s="16"/>
      <c r="BS12" s="13" t="s">
        <v>6</v>
      </c>
    </row>
    <row r="13" spans="1:74" ht="12" customHeight="1">
      <c r="B13" s="16"/>
      <c r="D13" s="22" t="s">
        <v>23</v>
      </c>
      <c r="AK13" s="22" t="s">
        <v>20</v>
      </c>
      <c r="AN13" s="20" t="s">
        <v>1</v>
      </c>
      <c r="AR13" s="16"/>
      <c r="BS13" s="13" t="s">
        <v>6</v>
      </c>
    </row>
    <row r="14" spans="1:74" ht="12.75">
      <c r="B14" s="16"/>
      <c r="E14" s="20" t="s">
        <v>24</v>
      </c>
      <c r="AK14" s="22" t="s">
        <v>22</v>
      </c>
      <c r="AN14" s="20" t="s">
        <v>1</v>
      </c>
      <c r="AR14" s="16"/>
      <c r="BS14" s="13" t="s">
        <v>6</v>
      </c>
    </row>
    <row r="15" spans="1:74" ht="6.95" customHeight="1">
      <c r="B15" s="16"/>
      <c r="AR15" s="16"/>
      <c r="BS15" s="13" t="s">
        <v>3</v>
      </c>
    </row>
    <row r="16" spans="1:74" ht="12" customHeight="1">
      <c r="B16" s="16"/>
      <c r="D16" s="22" t="s">
        <v>25</v>
      </c>
      <c r="AK16" s="22" t="s">
        <v>20</v>
      </c>
      <c r="AN16" s="20" t="s">
        <v>1</v>
      </c>
      <c r="AR16" s="16"/>
      <c r="BS16" s="13" t="s">
        <v>3</v>
      </c>
    </row>
    <row r="17" spans="2:71" ht="18.600000000000001" customHeight="1">
      <c r="B17" s="16"/>
      <c r="E17" s="20" t="s">
        <v>24</v>
      </c>
      <c r="AK17" s="22" t="s">
        <v>22</v>
      </c>
      <c r="AN17" s="20" t="s">
        <v>1</v>
      </c>
      <c r="AR17" s="16"/>
      <c r="BS17" s="13" t="s">
        <v>26</v>
      </c>
    </row>
    <row r="18" spans="2:71" ht="6.95" customHeight="1">
      <c r="B18" s="16"/>
      <c r="AR18" s="16"/>
      <c r="BS18" s="13" t="s">
        <v>27</v>
      </c>
    </row>
    <row r="19" spans="2:71" ht="12" customHeight="1">
      <c r="B19" s="16"/>
      <c r="D19" s="22" t="s">
        <v>28</v>
      </c>
      <c r="AK19" s="22" t="s">
        <v>20</v>
      </c>
      <c r="AN19" s="20" t="s">
        <v>1</v>
      </c>
      <c r="AR19" s="16"/>
      <c r="BS19" s="13" t="s">
        <v>27</v>
      </c>
    </row>
    <row r="20" spans="2:71" ht="18.600000000000001" customHeight="1">
      <c r="B20" s="16"/>
      <c r="E20" s="20" t="s">
        <v>24</v>
      </c>
      <c r="AK20" s="22" t="s">
        <v>22</v>
      </c>
      <c r="AN20" s="20" t="s">
        <v>1</v>
      </c>
      <c r="AR20" s="16"/>
      <c r="BS20" s="13" t="s">
        <v>26</v>
      </c>
    </row>
    <row r="21" spans="2:71" ht="6.95" customHeight="1">
      <c r="B21" s="16"/>
      <c r="AR21" s="16"/>
    </row>
    <row r="22" spans="2:71" ht="12" customHeight="1">
      <c r="B22" s="16"/>
      <c r="D22" s="22" t="s">
        <v>29</v>
      </c>
      <c r="AR22" s="16"/>
    </row>
    <row r="23" spans="2:71" ht="16.5" customHeight="1">
      <c r="B23" s="16"/>
      <c r="E23" s="157" t="s">
        <v>1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R23" s="16"/>
    </row>
    <row r="24" spans="2:71" ht="6.95" customHeight="1">
      <c r="B24" s="16"/>
      <c r="AR24" s="16"/>
    </row>
    <row r="25" spans="2:71" ht="6.95" customHeight="1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6.1" customHeight="1">
      <c r="B26" s="25"/>
      <c r="D26" s="26" t="s">
        <v>30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58">
        <f>ROUND(AG94,2)</f>
        <v>0</v>
      </c>
      <c r="AL26" s="159"/>
      <c r="AM26" s="159"/>
      <c r="AN26" s="159"/>
      <c r="AO26" s="159"/>
      <c r="AR26" s="25"/>
    </row>
    <row r="27" spans="2:71" s="1" customFormat="1" ht="6.95" customHeight="1">
      <c r="B27" s="25"/>
      <c r="AR27" s="25"/>
    </row>
    <row r="28" spans="2:71" s="1" customFormat="1" ht="12.75">
      <c r="B28" s="25"/>
      <c r="L28" s="160" t="s">
        <v>31</v>
      </c>
      <c r="M28" s="160"/>
      <c r="N28" s="160"/>
      <c r="O28" s="160"/>
      <c r="P28" s="160"/>
      <c r="W28" s="160" t="s">
        <v>32</v>
      </c>
      <c r="X28" s="160"/>
      <c r="Y28" s="160"/>
      <c r="Z28" s="160"/>
      <c r="AA28" s="160"/>
      <c r="AB28" s="160"/>
      <c r="AC28" s="160"/>
      <c r="AD28" s="160"/>
      <c r="AE28" s="160"/>
      <c r="AK28" s="160" t="s">
        <v>33</v>
      </c>
      <c r="AL28" s="160"/>
      <c r="AM28" s="160"/>
      <c r="AN28" s="160"/>
      <c r="AO28" s="160"/>
      <c r="AR28" s="25"/>
    </row>
    <row r="29" spans="2:71" s="2" customFormat="1" ht="14.45" customHeight="1">
      <c r="B29" s="29"/>
      <c r="D29" s="22" t="s">
        <v>34</v>
      </c>
      <c r="F29" s="30" t="s">
        <v>35</v>
      </c>
      <c r="L29" s="163">
        <v>0.2</v>
      </c>
      <c r="M29" s="162"/>
      <c r="N29" s="162"/>
      <c r="O29" s="162"/>
      <c r="P29" s="162"/>
      <c r="Q29" s="31"/>
      <c r="R29" s="31"/>
      <c r="S29" s="31"/>
      <c r="T29" s="31"/>
      <c r="U29" s="31"/>
      <c r="V29" s="31"/>
      <c r="W29" s="161">
        <f>ROUND(AZ94, 2)</f>
        <v>0</v>
      </c>
      <c r="X29" s="162"/>
      <c r="Y29" s="162"/>
      <c r="Z29" s="162"/>
      <c r="AA29" s="162"/>
      <c r="AB29" s="162"/>
      <c r="AC29" s="162"/>
      <c r="AD29" s="162"/>
      <c r="AE29" s="162"/>
      <c r="AF29" s="31"/>
      <c r="AG29" s="31"/>
      <c r="AH29" s="31"/>
      <c r="AI29" s="31"/>
      <c r="AJ29" s="31"/>
      <c r="AK29" s="161">
        <f>ROUND(AV94, 2)</f>
        <v>0</v>
      </c>
      <c r="AL29" s="162"/>
      <c r="AM29" s="162"/>
      <c r="AN29" s="162"/>
      <c r="AO29" s="162"/>
      <c r="AP29" s="31"/>
      <c r="AQ29" s="31"/>
      <c r="AR29" s="32"/>
      <c r="AS29" s="31"/>
      <c r="AT29" s="31"/>
      <c r="AU29" s="31"/>
      <c r="AV29" s="31"/>
      <c r="AW29" s="31"/>
      <c r="AX29" s="31"/>
      <c r="AY29" s="31"/>
      <c r="AZ29" s="31"/>
    </row>
    <row r="30" spans="2:71" s="2" customFormat="1" ht="14.45" customHeight="1">
      <c r="B30" s="29"/>
      <c r="F30" s="30" t="s">
        <v>36</v>
      </c>
      <c r="L30" s="166">
        <v>0.2</v>
      </c>
      <c r="M30" s="165"/>
      <c r="N30" s="165"/>
      <c r="O30" s="165"/>
      <c r="P30" s="165"/>
      <c r="W30" s="164">
        <f>ROUND(BA94, 2)</f>
        <v>0</v>
      </c>
      <c r="X30" s="165"/>
      <c r="Y30" s="165"/>
      <c r="Z30" s="165"/>
      <c r="AA30" s="165"/>
      <c r="AB30" s="165"/>
      <c r="AC30" s="165"/>
      <c r="AD30" s="165"/>
      <c r="AE30" s="165"/>
      <c r="AK30" s="164">
        <f>ROUND(AW94, 2)</f>
        <v>0</v>
      </c>
      <c r="AL30" s="165"/>
      <c r="AM30" s="165"/>
      <c r="AN30" s="165"/>
      <c r="AO30" s="165"/>
      <c r="AR30" s="29"/>
    </row>
    <row r="31" spans="2:71" s="2" customFormat="1" ht="14.45" hidden="1" customHeight="1">
      <c r="B31" s="29"/>
      <c r="F31" s="22" t="s">
        <v>37</v>
      </c>
      <c r="L31" s="166">
        <v>0.2</v>
      </c>
      <c r="M31" s="165"/>
      <c r="N31" s="165"/>
      <c r="O31" s="165"/>
      <c r="P31" s="165"/>
      <c r="W31" s="164">
        <f>ROUND(BB94, 2)</f>
        <v>0</v>
      </c>
      <c r="X31" s="165"/>
      <c r="Y31" s="165"/>
      <c r="Z31" s="165"/>
      <c r="AA31" s="165"/>
      <c r="AB31" s="165"/>
      <c r="AC31" s="165"/>
      <c r="AD31" s="165"/>
      <c r="AE31" s="165"/>
      <c r="AK31" s="164">
        <v>0</v>
      </c>
      <c r="AL31" s="165"/>
      <c r="AM31" s="165"/>
      <c r="AN31" s="165"/>
      <c r="AO31" s="165"/>
      <c r="AR31" s="29"/>
    </row>
    <row r="32" spans="2:71" s="2" customFormat="1" ht="14.45" hidden="1" customHeight="1">
      <c r="B32" s="29"/>
      <c r="F32" s="22" t="s">
        <v>38</v>
      </c>
      <c r="L32" s="166">
        <v>0.2</v>
      </c>
      <c r="M32" s="165"/>
      <c r="N32" s="165"/>
      <c r="O32" s="165"/>
      <c r="P32" s="165"/>
      <c r="W32" s="164">
        <f>ROUND(BC94, 2)</f>
        <v>0</v>
      </c>
      <c r="X32" s="165"/>
      <c r="Y32" s="165"/>
      <c r="Z32" s="165"/>
      <c r="AA32" s="165"/>
      <c r="AB32" s="165"/>
      <c r="AC32" s="165"/>
      <c r="AD32" s="165"/>
      <c r="AE32" s="165"/>
      <c r="AK32" s="164">
        <v>0</v>
      </c>
      <c r="AL32" s="165"/>
      <c r="AM32" s="165"/>
      <c r="AN32" s="165"/>
      <c r="AO32" s="165"/>
      <c r="AR32" s="29"/>
    </row>
    <row r="33" spans="2:52" s="2" customFormat="1" ht="14.45" hidden="1" customHeight="1">
      <c r="B33" s="29"/>
      <c r="F33" s="30" t="s">
        <v>39</v>
      </c>
      <c r="L33" s="163">
        <v>0</v>
      </c>
      <c r="M33" s="162"/>
      <c r="N33" s="162"/>
      <c r="O33" s="162"/>
      <c r="P33" s="162"/>
      <c r="Q33" s="31"/>
      <c r="R33" s="31"/>
      <c r="S33" s="31"/>
      <c r="T33" s="31"/>
      <c r="U33" s="31"/>
      <c r="V33" s="31"/>
      <c r="W33" s="161">
        <f>ROUND(BD94, 2)</f>
        <v>0</v>
      </c>
      <c r="X33" s="162"/>
      <c r="Y33" s="162"/>
      <c r="Z33" s="162"/>
      <c r="AA33" s="162"/>
      <c r="AB33" s="162"/>
      <c r="AC33" s="162"/>
      <c r="AD33" s="162"/>
      <c r="AE33" s="162"/>
      <c r="AF33" s="31"/>
      <c r="AG33" s="31"/>
      <c r="AH33" s="31"/>
      <c r="AI33" s="31"/>
      <c r="AJ33" s="31"/>
      <c r="AK33" s="161">
        <v>0</v>
      </c>
      <c r="AL33" s="162"/>
      <c r="AM33" s="162"/>
      <c r="AN33" s="162"/>
      <c r="AO33" s="162"/>
      <c r="AP33" s="31"/>
      <c r="AQ33" s="31"/>
      <c r="AR33" s="32"/>
      <c r="AS33" s="31"/>
      <c r="AT33" s="31"/>
      <c r="AU33" s="31"/>
      <c r="AV33" s="31"/>
      <c r="AW33" s="31"/>
      <c r="AX33" s="31"/>
      <c r="AY33" s="31"/>
      <c r="AZ33" s="31"/>
    </row>
    <row r="34" spans="2:52" s="1" customFormat="1" ht="6.95" customHeight="1">
      <c r="B34" s="25"/>
      <c r="AR34" s="25"/>
    </row>
    <row r="35" spans="2:52" s="1" customFormat="1" ht="26.1" customHeight="1">
      <c r="B35" s="25"/>
      <c r="C35" s="33"/>
      <c r="D35" s="34" t="s">
        <v>40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41</v>
      </c>
      <c r="U35" s="35"/>
      <c r="V35" s="35"/>
      <c r="W35" s="35"/>
      <c r="X35" s="187" t="s">
        <v>42</v>
      </c>
      <c r="Y35" s="188"/>
      <c r="Z35" s="188"/>
      <c r="AA35" s="188"/>
      <c r="AB35" s="188"/>
      <c r="AC35" s="35"/>
      <c r="AD35" s="35"/>
      <c r="AE35" s="35"/>
      <c r="AF35" s="35"/>
      <c r="AG35" s="35"/>
      <c r="AH35" s="35"/>
      <c r="AI35" s="35"/>
      <c r="AJ35" s="35"/>
      <c r="AK35" s="189">
        <f>SUM(AK26:AK33)</f>
        <v>0</v>
      </c>
      <c r="AL35" s="188"/>
      <c r="AM35" s="188"/>
      <c r="AN35" s="188"/>
      <c r="AO35" s="190"/>
      <c r="AP35" s="33"/>
      <c r="AQ35" s="33"/>
      <c r="AR35" s="25"/>
    </row>
    <row r="36" spans="2:52" s="1" customFormat="1" ht="6.95" customHeight="1">
      <c r="B36" s="25"/>
      <c r="AR36" s="25"/>
    </row>
    <row r="37" spans="2:52" s="1" customFormat="1" ht="14.45" customHeight="1">
      <c r="B37" s="25"/>
      <c r="AR37" s="25"/>
    </row>
    <row r="38" spans="2:52" ht="14.45" customHeight="1">
      <c r="B38" s="16"/>
      <c r="AR38" s="16"/>
    </row>
    <row r="39" spans="2:52" ht="14.45" customHeight="1">
      <c r="B39" s="16"/>
      <c r="AR39" s="16"/>
    </row>
    <row r="40" spans="2:52" ht="14.45" customHeight="1">
      <c r="B40" s="16"/>
      <c r="AR40" s="16"/>
    </row>
    <row r="41" spans="2:52" ht="14.45" customHeight="1">
      <c r="B41" s="16"/>
      <c r="AR41" s="16"/>
    </row>
    <row r="42" spans="2:52" ht="14.45" customHeight="1">
      <c r="B42" s="16"/>
      <c r="AR42" s="16"/>
    </row>
    <row r="43" spans="2:52" ht="14.45" customHeight="1">
      <c r="B43" s="16"/>
      <c r="AR43" s="16"/>
    </row>
    <row r="44" spans="2:52" ht="14.45" customHeight="1">
      <c r="B44" s="16"/>
      <c r="AR44" s="16"/>
    </row>
    <row r="45" spans="2:52" ht="14.45" customHeight="1">
      <c r="B45" s="16"/>
      <c r="AR45" s="16"/>
    </row>
    <row r="46" spans="2:52" ht="14.45" customHeight="1">
      <c r="B46" s="16"/>
      <c r="AR46" s="16"/>
    </row>
    <row r="47" spans="2:52" ht="14.45" customHeight="1">
      <c r="B47" s="16"/>
      <c r="AR47" s="16"/>
    </row>
    <row r="48" spans="2:52" ht="14.45" customHeight="1">
      <c r="B48" s="16"/>
      <c r="AR48" s="16"/>
    </row>
    <row r="49" spans="2:44" s="1" customFormat="1" ht="14.45" customHeight="1">
      <c r="B49" s="25"/>
      <c r="D49" s="37" t="s">
        <v>43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44</v>
      </c>
      <c r="AI49" s="38"/>
      <c r="AJ49" s="38"/>
      <c r="AK49" s="38"/>
      <c r="AL49" s="38"/>
      <c r="AM49" s="38"/>
      <c r="AN49" s="38"/>
      <c r="AO49" s="38"/>
      <c r="AR49" s="25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5"/>
      <c r="D60" s="39" t="s">
        <v>45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9" t="s">
        <v>46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9" t="s">
        <v>45</v>
      </c>
      <c r="AI60" s="27"/>
      <c r="AJ60" s="27"/>
      <c r="AK60" s="27"/>
      <c r="AL60" s="27"/>
      <c r="AM60" s="39" t="s">
        <v>46</v>
      </c>
      <c r="AN60" s="27"/>
      <c r="AO60" s="27"/>
      <c r="AR60" s="25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5"/>
      <c r="D64" s="37" t="s">
        <v>47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48</v>
      </c>
      <c r="AI64" s="38"/>
      <c r="AJ64" s="38"/>
      <c r="AK64" s="38"/>
      <c r="AL64" s="38"/>
      <c r="AM64" s="38"/>
      <c r="AN64" s="38"/>
      <c r="AO64" s="38"/>
      <c r="AR64" s="25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5"/>
      <c r="D75" s="39" t="s">
        <v>45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9" t="s">
        <v>46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9" t="s">
        <v>45</v>
      </c>
      <c r="AI75" s="27"/>
      <c r="AJ75" s="27"/>
      <c r="AK75" s="27"/>
      <c r="AL75" s="27"/>
      <c r="AM75" s="39" t="s">
        <v>46</v>
      </c>
      <c r="AN75" s="27"/>
      <c r="AO75" s="27"/>
      <c r="AR75" s="25"/>
    </row>
    <row r="76" spans="2:44" s="1" customFormat="1">
      <c r="B76" s="25"/>
      <c r="AR76" s="25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5"/>
    </row>
    <row r="81" spans="1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5"/>
    </row>
    <row r="82" spans="1:91" s="1" customFormat="1" ht="24.95" customHeight="1">
      <c r="B82" s="25"/>
      <c r="C82" s="17" t="s">
        <v>49</v>
      </c>
      <c r="AR82" s="25"/>
    </row>
    <row r="83" spans="1:91" s="1" customFormat="1" ht="6.95" customHeight="1">
      <c r="B83" s="25"/>
      <c r="AR83" s="25"/>
    </row>
    <row r="84" spans="1:91" s="3" customFormat="1" ht="12" customHeight="1">
      <c r="B84" s="44"/>
      <c r="C84" s="22" t="s">
        <v>10</v>
      </c>
      <c r="L84" s="3" t="str">
        <f>K5</f>
        <v>15773</v>
      </c>
      <c r="AR84" s="44"/>
    </row>
    <row r="85" spans="1:91" s="4" customFormat="1" ht="36.950000000000003" customHeight="1">
      <c r="B85" s="45"/>
      <c r="C85" s="46" t="s">
        <v>12</v>
      </c>
      <c r="L85" s="178" t="str">
        <f>K6</f>
        <v>Rekonštrukcia MŠ 29.augusta, Trebišov</v>
      </c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R85" s="45"/>
    </row>
    <row r="86" spans="1:91" s="1" customFormat="1" ht="6.95" customHeight="1">
      <c r="B86" s="25"/>
      <c r="AR86" s="25"/>
    </row>
    <row r="87" spans="1:91" s="1" customFormat="1" ht="12" customHeight="1">
      <c r="B87" s="25"/>
      <c r="C87" s="22" t="s">
        <v>16</v>
      </c>
      <c r="L87" s="47" t="str">
        <f>IF(K8="","",K8)</f>
        <v xml:space="preserve">Trebišov </v>
      </c>
      <c r="AI87" s="22" t="s">
        <v>18</v>
      </c>
      <c r="AM87" s="180">
        <f>IF(AN8= "","",AN8)</f>
        <v>44951</v>
      </c>
      <c r="AN87" s="180"/>
      <c r="AR87" s="25"/>
    </row>
    <row r="88" spans="1:91" s="1" customFormat="1" ht="6.95" customHeight="1">
      <c r="B88" s="25"/>
      <c r="AR88" s="25"/>
    </row>
    <row r="89" spans="1:91" s="1" customFormat="1" ht="15.2" customHeight="1">
      <c r="B89" s="25"/>
      <c r="C89" s="22" t="s">
        <v>19</v>
      </c>
      <c r="L89" s="3" t="str">
        <f>IF(E11= "","",E11)</f>
        <v xml:space="preserve">Mesto Trebišov </v>
      </c>
      <c r="AI89" s="22" t="s">
        <v>25</v>
      </c>
      <c r="AM89" s="181" t="str">
        <f>IF(E17="","",E17)</f>
        <v xml:space="preserve"> </v>
      </c>
      <c r="AN89" s="182"/>
      <c r="AO89" s="182"/>
      <c r="AP89" s="182"/>
      <c r="AR89" s="25"/>
      <c r="AS89" s="183" t="s">
        <v>50</v>
      </c>
      <c r="AT89" s="184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>
      <c r="B90" s="25"/>
      <c r="C90" s="22" t="s">
        <v>23</v>
      </c>
      <c r="L90" s="3" t="str">
        <f>IF(E14="","",E14)</f>
        <v xml:space="preserve"> </v>
      </c>
      <c r="AI90" s="22" t="s">
        <v>28</v>
      </c>
      <c r="AM90" s="181" t="str">
        <f>IF(E20="","",E20)</f>
        <v xml:space="preserve"> </v>
      </c>
      <c r="AN90" s="182"/>
      <c r="AO90" s="182"/>
      <c r="AP90" s="182"/>
      <c r="AR90" s="25"/>
      <c r="AS90" s="185"/>
      <c r="AT90" s="186"/>
      <c r="BD90" s="52"/>
    </row>
    <row r="91" spans="1:91" s="1" customFormat="1" ht="10.7" customHeight="1">
      <c r="B91" s="25"/>
      <c r="AR91" s="25"/>
      <c r="AS91" s="185"/>
      <c r="AT91" s="186"/>
      <c r="BD91" s="52"/>
    </row>
    <row r="92" spans="1:91" s="1" customFormat="1" ht="29.25" customHeight="1">
      <c r="B92" s="25"/>
      <c r="C92" s="173" t="s">
        <v>51</v>
      </c>
      <c r="D92" s="174"/>
      <c r="E92" s="174"/>
      <c r="F92" s="174"/>
      <c r="G92" s="174"/>
      <c r="H92" s="53"/>
      <c r="I92" s="175" t="s">
        <v>52</v>
      </c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6" t="s">
        <v>53</v>
      </c>
      <c r="AH92" s="174"/>
      <c r="AI92" s="174"/>
      <c r="AJ92" s="174"/>
      <c r="AK92" s="174"/>
      <c r="AL92" s="174"/>
      <c r="AM92" s="174"/>
      <c r="AN92" s="175" t="s">
        <v>54</v>
      </c>
      <c r="AO92" s="174"/>
      <c r="AP92" s="177"/>
      <c r="AQ92" s="54" t="s">
        <v>55</v>
      </c>
      <c r="AR92" s="25"/>
      <c r="AS92" s="55" t="s">
        <v>56</v>
      </c>
      <c r="AT92" s="56" t="s">
        <v>57</v>
      </c>
      <c r="AU92" s="56" t="s">
        <v>58</v>
      </c>
      <c r="AV92" s="56" t="s">
        <v>59</v>
      </c>
      <c r="AW92" s="56" t="s">
        <v>60</v>
      </c>
      <c r="AX92" s="56" t="s">
        <v>61</v>
      </c>
      <c r="AY92" s="56" t="s">
        <v>62</v>
      </c>
      <c r="AZ92" s="56" t="s">
        <v>63</v>
      </c>
      <c r="BA92" s="56" t="s">
        <v>64</v>
      </c>
      <c r="BB92" s="56" t="s">
        <v>65</v>
      </c>
      <c r="BC92" s="56" t="s">
        <v>66</v>
      </c>
      <c r="BD92" s="57" t="s">
        <v>67</v>
      </c>
    </row>
    <row r="93" spans="1:91" s="1" customFormat="1" ht="10.7" customHeight="1">
      <c r="B93" s="25"/>
      <c r="AR93" s="25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>
      <c r="B94" s="59"/>
      <c r="C94" s="60" t="s">
        <v>68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170">
        <f>ROUND(AG95,2)</f>
        <v>0</v>
      </c>
      <c r="AH94" s="170"/>
      <c r="AI94" s="170"/>
      <c r="AJ94" s="170"/>
      <c r="AK94" s="170"/>
      <c r="AL94" s="170"/>
      <c r="AM94" s="170"/>
      <c r="AN94" s="171">
        <f>SUM(AG94,AT94)</f>
        <v>0</v>
      </c>
      <c r="AO94" s="171"/>
      <c r="AP94" s="171"/>
      <c r="AQ94" s="63" t="s">
        <v>1</v>
      </c>
      <c r="AR94" s="59"/>
      <c r="AS94" s="64">
        <f>ROUND(AS95,2)</f>
        <v>0</v>
      </c>
      <c r="AT94" s="65">
        <f>ROUND(SUM(AV94:AW94),2)</f>
        <v>0</v>
      </c>
      <c r="AU94" s="66">
        <f>ROUND(AU95,5)</f>
        <v>2838.4117000000001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ROUND(AZ95,2)</f>
        <v>0</v>
      </c>
      <c r="BA94" s="65">
        <f>ROUND(BA95,2)</f>
        <v>0</v>
      </c>
      <c r="BB94" s="65">
        <f>ROUND(BB95,2)</f>
        <v>0</v>
      </c>
      <c r="BC94" s="65">
        <f>ROUND(BC95,2)</f>
        <v>0</v>
      </c>
      <c r="BD94" s="67">
        <f>ROUND(BD95,2)</f>
        <v>0</v>
      </c>
      <c r="BS94" s="68" t="s">
        <v>69</v>
      </c>
      <c r="BT94" s="68" t="s">
        <v>70</v>
      </c>
      <c r="BU94" s="69" t="s">
        <v>71</v>
      </c>
      <c r="BV94" s="68" t="s">
        <v>72</v>
      </c>
      <c r="BW94" s="68" t="s">
        <v>4</v>
      </c>
      <c r="BX94" s="68" t="s">
        <v>73</v>
      </c>
      <c r="CL94" s="68" t="s">
        <v>1</v>
      </c>
    </row>
    <row r="95" spans="1:91" s="6" customFormat="1" ht="16.5" customHeight="1">
      <c r="A95" s="70" t="s">
        <v>74</v>
      </c>
      <c r="B95" s="71"/>
      <c r="C95" s="72"/>
      <c r="D95" s="169" t="s">
        <v>75</v>
      </c>
      <c r="E95" s="169"/>
      <c r="F95" s="169"/>
      <c r="G95" s="169"/>
      <c r="H95" s="169"/>
      <c r="I95" s="73"/>
      <c r="J95" s="169" t="s">
        <v>76</v>
      </c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  <c r="AA95" s="169"/>
      <c r="AB95" s="169"/>
      <c r="AC95" s="169"/>
      <c r="AD95" s="169"/>
      <c r="AE95" s="169"/>
      <c r="AF95" s="169"/>
      <c r="AG95" s="167">
        <f>'01 - Oprávnené náklady '!J30</f>
        <v>0</v>
      </c>
      <c r="AH95" s="168"/>
      <c r="AI95" s="168"/>
      <c r="AJ95" s="168"/>
      <c r="AK95" s="168"/>
      <c r="AL95" s="168"/>
      <c r="AM95" s="168"/>
      <c r="AN95" s="167">
        <f>SUM(AG95,AT95)</f>
        <v>0</v>
      </c>
      <c r="AO95" s="168"/>
      <c r="AP95" s="168"/>
      <c r="AQ95" s="74" t="s">
        <v>77</v>
      </c>
      <c r="AR95" s="71"/>
      <c r="AS95" s="75">
        <v>0</v>
      </c>
      <c r="AT95" s="76">
        <f>ROUND(SUM(AV95:AW95),2)</f>
        <v>0</v>
      </c>
      <c r="AU95" s="77">
        <f>'01 - Oprávnené náklady '!P129</f>
        <v>2838.4117025999999</v>
      </c>
      <c r="AV95" s="76">
        <f>'01 - Oprávnené náklady '!J33</f>
        <v>0</v>
      </c>
      <c r="AW95" s="76">
        <f>'01 - Oprávnené náklady '!J34</f>
        <v>0</v>
      </c>
      <c r="AX95" s="76">
        <f>'01 - Oprávnené náklady '!J35</f>
        <v>0</v>
      </c>
      <c r="AY95" s="76">
        <f>'01 - Oprávnené náklady '!J36</f>
        <v>0</v>
      </c>
      <c r="AZ95" s="76">
        <f>'01 - Oprávnené náklady '!F33</f>
        <v>0</v>
      </c>
      <c r="BA95" s="76">
        <f>'01 - Oprávnené náklady '!F34</f>
        <v>0</v>
      </c>
      <c r="BB95" s="76">
        <f>'01 - Oprávnené náklady '!F35</f>
        <v>0</v>
      </c>
      <c r="BC95" s="76">
        <f>'01 - Oprávnené náklady '!F36</f>
        <v>0</v>
      </c>
      <c r="BD95" s="78">
        <f>'01 - Oprávnené náklady '!F37</f>
        <v>0</v>
      </c>
      <c r="BT95" s="79" t="s">
        <v>78</v>
      </c>
      <c r="BV95" s="79" t="s">
        <v>72</v>
      </c>
      <c r="BW95" s="79" t="s">
        <v>79</v>
      </c>
      <c r="BX95" s="79" t="s">
        <v>4</v>
      </c>
      <c r="CL95" s="79" t="s">
        <v>1</v>
      </c>
      <c r="CM95" s="79" t="s">
        <v>70</v>
      </c>
    </row>
    <row r="96" spans="1:91" s="1" customFormat="1" ht="30" customHeight="1">
      <c r="B96" s="25"/>
      <c r="AR96" s="25"/>
    </row>
    <row r="97" spans="2:44" s="1" customFormat="1" ht="6.95" customHeight="1"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5"/>
    </row>
  </sheetData>
  <mergeCells count="40">
    <mergeCell ref="AR2:BE2"/>
    <mergeCell ref="C92:G92"/>
    <mergeCell ref="I92:AF92"/>
    <mergeCell ref="AG92:AM92"/>
    <mergeCell ref="AN92:AP92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J5"/>
    <mergeCell ref="K6:AJ6"/>
    <mergeCell ref="E23:AN23"/>
    <mergeCell ref="AK26:AO26"/>
    <mergeCell ref="L28:P28"/>
    <mergeCell ref="W28:AE28"/>
    <mergeCell ref="AK28:AO28"/>
  </mergeCells>
  <hyperlinks>
    <hyperlink ref="A95" location="'01 - Oprávnené náklady 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26"/>
  <sheetViews>
    <sheetView showGridLines="0" topLeftCell="A34" workbookViewId="0">
      <selection activeCell="J123" sqref="J123"/>
    </sheetView>
  </sheetViews>
  <sheetFormatPr defaultColWidth="12" defaultRowHeight="11.25"/>
  <cols>
    <col min="1" max="1" width="8.1640625" customWidth="1"/>
    <col min="2" max="2" width="1.1640625" customWidth="1"/>
    <col min="3" max="4" width="4.1640625" customWidth="1"/>
    <col min="5" max="5" width="17.1640625" customWidth="1"/>
    <col min="6" max="6" width="50.6640625" customWidth="1"/>
    <col min="7" max="7" width="7.5" customWidth="1"/>
    <col min="8" max="8" width="14" customWidth="1"/>
    <col min="9" max="9" width="15.6640625" customWidth="1"/>
    <col min="10" max="10" width="22.1640625" customWidth="1"/>
    <col min="11" max="11" width="22.1640625" hidden="1" customWidth="1"/>
    <col min="12" max="12" width="9.1640625" customWidth="1"/>
    <col min="13" max="13" width="10.6640625" hidden="1" customWidth="1"/>
    <col min="14" max="14" width="9.1640625" hidden="1"/>
    <col min="15" max="20" width="14.1640625" hidden="1" customWidth="1"/>
    <col min="21" max="21" width="16.1640625" hidden="1" customWidth="1"/>
    <col min="22" max="22" width="12.1640625" customWidth="1"/>
    <col min="23" max="23" width="16.1640625" customWidth="1"/>
    <col min="24" max="24" width="12.1640625" customWidth="1"/>
    <col min="25" max="25" width="15" customWidth="1"/>
    <col min="26" max="26" width="11" customWidth="1"/>
    <col min="27" max="27" width="15" customWidth="1"/>
    <col min="28" max="28" width="16.1640625" customWidth="1"/>
    <col min="29" max="29" width="11" customWidth="1"/>
    <col min="30" max="30" width="15" customWidth="1"/>
    <col min="31" max="31" width="16.1640625" customWidth="1"/>
    <col min="44" max="65" width="9.1640625" hidden="1"/>
  </cols>
  <sheetData>
    <row r="2" spans="2:46" ht="36.950000000000003" customHeight="1">
      <c r="L2" s="172" t="s">
        <v>5</v>
      </c>
      <c r="M2" s="155"/>
      <c r="N2" s="155"/>
      <c r="O2" s="155"/>
      <c r="P2" s="155"/>
      <c r="Q2" s="155"/>
      <c r="R2" s="155"/>
      <c r="S2" s="155"/>
      <c r="T2" s="155"/>
      <c r="U2" s="155"/>
      <c r="V2" s="155"/>
      <c r="AT2" s="13" t="s">
        <v>79</v>
      </c>
    </row>
    <row r="3" spans="2:46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70</v>
      </c>
    </row>
    <row r="4" spans="2:46" ht="24.95" customHeight="1">
      <c r="B4" s="16"/>
      <c r="D4" s="17" t="s">
        <v>80</v>
      </c>
      <c r="L4" s="16"/>
      <c r="M4" s="80" t="s">
        <v>9</v>
      </c>
      <c r="AT4" s="13" t="s">
        <v>3</v>
      </c>
    </row>
    <row r="5" spans="2:46" ht="6.95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16.5" customHeight="1">
      <c r="B7" s="16"/>
      <c r="E7" s="192" t="str">
        <f>'Rekapitulácia stavby'!K6</f>
        <v>Rekonštrukcia MŠ 29.augusta, Trebišov</v>
      </c>
      <c r="F7" s="193"/>
      <c r="G7" s="193"/>
      <c r="H7" s="193"/>
      <c r="L7" s="16"/>
    </row>
    <row r="8" spans="2:46" s="1" customFormat="1" ht="12" customHeight="1">
      <c r="B8" s="25"/>
      <c r="D8" s="22" t="s">
        <v>81</v>
      </c>
      <c r="L8" s="25"/>
    </row>
    <row r="9" spans="2:46" s="1" customFormat="1" ht="16.5" customHeight="1">
      <c r="B9" s="25"/>
      <c r="E9" s="178" t="s">
        <v>82</v>
      </c>
      <c r="F9" s="191"/>
      <c r="G9" s="191"/>
      <c r="H9" s="191"/>
      <c r="L9" s="25"/>
    </row>
    <row r="10" spans="2:46" s="1" customFormat="1">
      <c r="B10" s="25"/>
      <c r="L10" s="25"/>
    </row>
    <row r="11" spans="2:46" s="1" customFormat="1" ht="12" customHeight="1">
      <c r="B11" s="25"/>
      <c r="D11" s="22" t="s">
        <v>14</v>
      </c>
      <c r="F11" s="20" t="s">
        <v>1</v>
      </c>
      <c r="I11" s="22" t="s">
        <v>15</v>
      </c>
      <c r="J11" s="20" t="s">
        <v>1</v>
      </c>
      <c r="L11" s="25"/>
    </row>
    <row r="12" spans="2:46" s="1" customFormat="1" ht="12" customHeight="1">
      <c r="B12" s="25"/>
      <c r="D12" s="22" t="s">
        <v>16</v>
      </c>
      <c r="F12" s="20" t="s">
        <v>17</v>
      </c>
      <c r="I12" s="22" t="s">
        <v>18</v>
      </c>
      <c r="J12" s="48">
        <v>44951</v>
      </c>
      <c r="L12" s="25"/>
    </row>
    <row r="13" spans="2:46" s="1" customFormat="1" ht="10.7" customHeight="1">
      <c r="B13" s="25"/>
      <c r="L13" s="25"/>
    </row>
    <row r="14" spans="2:46" s="1" customFormat="1" ht="12" customHeight="1">
      <c r="B14" s="25"/>
      <c r="D14" s="22" t="s">
        <v>19</v>
      </c>
      <c r="I14" s="22" t="s">
        <v>20</v>
      </c>
      <c r="J14" s="20" t="s">
        <v>1</v>
      </c>
      <c r="L14" s="25"/>
    </row>
    <row r="15" spans="2:46" s="1" customFormat="1" ht="18" customHeight="1">
      <c r="B15" s="25"/>
      <c r="E15" s="20" t="s">
        <v>21</v>
      </c>
      <c r="I15" s="22" t="s">
        <v>22</v>
      </c>
      <c r="J15" s="20" t="s">
        <v>1</v>
      </c>
      <c r="L15" s="25"/>
    </row>
    <row r="16" spans="2:46" s="1" customFormat="1" ht="6.95" customHeight="1">
      <c r="B16" s="25"/>
      <c r="L16" s="25"/>
    </row>
    <row r="17" spans="2:12" s="1" customFormat="1" ht="12" customHeight="1">
      <c r="B17" s="25"/>
      <c r="D17" s="22" t="s">
        <v>23</v>
      </c>
      <c r="I17" s="22" t="s">
        <v>20</v>
      </c>
      <c r="J17" s="20" t="str">
        <f>'Rekapitulácia stavby'!AN13</f>
        <v/>
      </c>
      <c r="L17" s="25"/>
    </row>
    <row r="18" spans="2:12" s="1" customFormat="1" ht="18" customHeight="1">
      <c r="B18" s="25"/>
      <c r="E18" s="154" t="str">
        <f>'Rekapitulácia stavby'!E14</f>
        <v xml:space="preserve"> </v>
      </c>
      <c r="F18" s="154"/>
      <c r="G18" s="154"/>
      <c r="H18" s="154"/>
      <c r="I18" s="22" t="s">
        <v>22</v>
      </c>
      <c r="J18" s="20" t="str">
        <f>'Rekapitulácia stavby'!AN14</f>
        <v/>
      </c>
      <c r="L18" s="25"/>
    </row>
    <row r="19" spans="2:12" s="1" customFormat="1" ht="6.95" customHeight="1">
      <c r="B19" s="25"/>
      <c r="L19" s="25"/>
    </row>
    <row r="20" spans="2:12" s="1" customFormat="1" ht="12" customHeight="1">
      <c r="B20" s="25"/>
      <c r="D20" s="22" t="s">
        <v>25</v>
      </c>
      <c r="I20" s="22" t="s">
        <v>20</v>
      </c>
      <c r="J20" s="20" t="str">
        <f>IF('Rekapitulácia stavby'!AN16="","",'Rekapitulácia stavby'!AN16)</f>
        <v/>
      </c>
      <c r="L20" s="25"/>
    </row>
    <row r="21" spans="2:12" s="1" customFormat="1" ht="18" customHeight="1">
      <c r="B21" s="25"/>
      <c r="E21" s="20" t="str">
        <f>IF('Rekapitulácia stavby'!E17="","",'Rekapitulácia stavby'!E17)</f>
        <v xml:space="preserve"> </v>
      </c>
      <c r="I21" s="22" t="s">
        <v>22</v>
      </c>
      <c r="J21" s="20" t="str">
        <f>IF('Rekapitulácia stavby'!AN17="","",'Rekapitulácia stavby'!AN17)</f>
        <v/>
      </c>
      <c r="L21" s="25"/>
    </row>
    <row r="22" spans="2:12" s="1" customFormat="1" ht="6.95" customHeight="1">
      <c r="B22" s="25"/>
      <c r="L22" s="25"/>
    </row>
    <row r="23" spans="2:12" s="1" customFormat="1" ht="12" customHeight="1">
      <c r="B23" s="25"/>
      <c r="D23" s="22" t="s">
        <v>28</v>
      </c>
      <c r="I23" s="22" t="s">
        <v>20</v>
      </c>
      <c r="J23" s="20" t="str">
        <f>IF('Rekapitulácia stavby'!AN19="","",'Rekapitulácia stavby'!AN19)</f>
        <v/>
      </c>
      <c r="L23" s="25"/>
    </row>
    <row r="24" spans="2:12" s="1" customFormat="1" ht="18" customHeight="1">
      <c r="B24" s="25"/>
      <c r="E24" s="20" t="str">
        <f>IF('Rekapitulácia stavby'!E20="","",'Rekapitulácia stavby'!E20)</f>
        <v xml:space="preserve"> </v>
      </c>
      <c r="I24" s="22" t="s">
        <v>22</v>
      </c>
      <c r="J24" s="20" t="str">
        <f>IF('Rekapitulácia stavby'!AN20="","",'Rekapitulácia stavby'!AN20)</f>
        <v/>
      </c>
      <c r="L24" s="25"/>
    </row>
    <row r="25" spans="2:12" s="1" customFormat="1" ht="6.95" customHeight="1">
      <c r="B25" s="25"/>
      <c r="L25" s="25"/>
    </row>
    <row r="26" spans="2:12" s="1" customFormat="1" ht="12" customHeight="1">
      <c r="B26" s="25"/>
      <c r="D26" s="22" t="s">
        <v>29</v>
      </c>
      <c r="L26" s="25"/>
    </row>
    <row r="27" spans="2:12" s="7" customFormat="1" ht="16.5" customHeight="1">
      <c r="B27" s="81"/>
      <c r="E27" s="157" t="s">
        <v>1</v>
      </c>
      <c r="F27" s="157"/>
      <c r="G27" s="157"/>
      <c r="H27" s="157"/>
      <c r="L27" s="81"/>
    </row>
    <row r="28" spans="2:12" s="1" customFormat="1" ht="6.95" customHeight="1">
      <c r="B28" s="25"/>
      <c r="L28" s="25"/>
    </row>
    <row r="29" spans="2:12" s="1" customFormat="1" ht="6.95" customHeight="1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25.5" customHeight="1">
      <c r="B30" s="25"/>
      <c r="D30" s="82" t="s">
        <v>30</v>
      </c>
      <c r="J30" s="62">
        <f>ROUND(J129, 2)</f>
        <v>0</v>
      </c>
      <c r="L30" s="25"/>
    </row>
    <row r="31" spans="2:12" s="1" customFormat="1" ht="6.95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14.45" customHeight="1">
      <c r="B32" s="25"/>
      <c r="F32" s="28" t="s">
        <v>32</v>
      </c>
      <c r="I32" s="28" t="s">
        <v>31</v>
      </c>
      <c r="J32" s="28" t="s">
        <v>33</v>
      </c>
      <c r="L32" s="25"/>
    </row>
    <row r="33" spans="2:12" s="1" customFormat="1" ht="14.45" customHeight="1">
      <c r="B33" s="25"/>
      <c r="D33" s="51" t="s">
        <v>34</v>
      </c>
      <c r="E33" s="30" t="s">
        <v>35</v>
      </c>
      <c r="F33" s="83">
        <f>ROUND((SUM(BE129:BE225)),  2)</f>
        <v>0</v>
      </c>
      <c r="G33" s="84"/>
      <c r="H33" s="84"/>
      <c r="I33" s="85">
        <v>0.2</v>
      </c>
      <c r="J33" s="83">
        <f>ROUND(((SUM(BE129:BE225))*I33),  2)</f>
        <v>0</v>
      </c>
      <c r="L33" s="25"/>
    </row>
    <row r="34" spans="2:12" s="1" customFormat="1" ht="14.45" customHeight="1">
      <c r="B34" s="25"/>
      <c r="E34" s="30" t="s">
        <v>36</v>
      </c>
      <c r="F34" s="86">
        <f>ROUND((SUM(BF129:BF225)),  2)</f>
        <v>0</v>
      </c>
      <c r="I34" s="87">
        <v>0.2</v>
      </c>
      <c r="J34" s="86">
        <f>ROUND(((SUM(BF129:BF225))*I34),  2)</f>
        <v>0</v>
      </c>
      <c r="L34" s="25"/>
    </row>
    <row r="35" spans="2:12" s="1" customFormat="1" ht="14.45" hidden="1" customHeight="1">
      <c r="B35" s="25"/>
      <c r="E35" s="22" t="s">
        <v>37</v>
      </c>
      <c r="F35" s="86">
        <f>ROUND((SUM(BG129:BG225)),  2)</f>
        <v>0</v>
      </c>
      <c r="I35" s="87">
        <v>0.2</v>
      </c>
      <c r="J35" s="86">
        <f>0</f>
        <v>0</v>
      </c>
      <c r="L35" s="25"/>
    </row>
    <row r="36" spans="2:12" s="1" customFormat="1" ht="14.45" hidden="1" customHeight="1">
      <c r="B36" s="25"/>
      <c r="E36" s="22" t="s">
        <v>38</v>
      </c>
      <c r="F36" s="86">
        <f>ROUND((SUM(BH129:BH225)),  2)</f>
        <v>0</v>
      </c>
      <c r="I36" s="87">
        <v>0.2</v>
      </c>
      <c r="J36" s="86">
        <f>0</f>
        <v>0</v>
      </c>
      <c r="L36" s="25"/>
    </row>
    <row r="37" spans="2:12" s="1" customFormat="1" ht="14.45" hidden="1" customHeight="1">
      <c r="B37" s="25"/>
      <c r="E37" s="30" t="s">
        <v>39</v>
      </c>
      <c r="F37" s="83">
        <f>ROUND((SUM(BI129:BI225)),  2)</f>
        <v>0</v>
      </c>
      <c r="G37" s="84"/>
      <c r="H37" s="84"/>
      <c r="I37" s="85">
        <v>0</v>
      </c>
      <c r="J37" s="83">
        <f>0</f>
        <v>0</v>
      </c>
      <c r="L37" s="25"/>
    </row>
    <row r="38" spans="2:12" s="1" customFormat="1" ht="6.95" customHeight="1">
      <c r="B38" s="25"/>
      <c r="L38" s="25"/>
    </row>
    <row r="39" spans="2:12" s="1" customFormat="1" ht="25.5" customHeight="1">
      <c r="B39" s="25"/>
      <c r="C39" s="88"/>
      <c r="D39" s="89" t="s">
        <v>40</v>
      </c>
      <c r="E39" s="53"/>
      <c r="F39" s="53"/>
      <c r="G39" s="90" t="s">
        <v>41</v>
      </c>
      <c r="H39" s="91" t="s">
        <v>42</v>
      </c>
      <c r="I39" s="53"/>
      <c r="J39" s="92">
        <f>SUM(J30:J37)</f>
        <v>0</v>
      </c>
      <c r="K39" s="93"/>
      <c r="L39" s="25"/>
    </row>
    <row r="40" spans="2:12" s="1" customFormat="1" ht="14.45" customHeight="1">
      <c r="B40" s="25"/>
      <c r="L40" s="25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25"/>
      <c r="D50" s="37" t="s">
        <v>43</v>
      </c>
      <c r="E50" s="38"/>
      <c r="F50" s="38"/>
      <c r="G50" s="37" t="s">
        <v>44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2.75">
      <c r="B61" s="25"/>
      <c r="D61" s="39" t="s">
        <v>45</v>
      </c>
      <c r="E61" s="27"/>
      <c r="F61" s="94" t="s">
        <v>46</v>
      </c>
      <c r="G61" s="39" t="s">
        <v>45</v>
      </c>
      <c r="H61" s="27"/>
      <c r="I61" s="27"/>
      <c r="J61" s="95" t="s">
        <v>46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2.75">
      <c r="B65" s="25"/>
      <c r="D65" s="37" t="s">
        <v>47</v>
      </c>
      <c r="E65" s="38"/>
      <c r="F65" s="38"/>
      <c r="G65" s="37" t="s">
        <v>48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2.75">
      <c r="B76" s="25"/>
      <c r="D76" s="39" t="s">
        <v>45</v>
      </c>
      <c r="E76" s="27"/>
      <c r="F76" s="94" t="s">
        <v>46</v>
      </c>
      <c r="G76" s="39" t="s">
        <v>45</v>
      </c>
      <c r="H76" s="27"/>
      <c r="I76" s="27"/>
      <c r="J76" s="95" t="s">
        <v>46</v>
      </c>
      <c r="K76" s="27"/>
      <c r="L76" s="25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47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5" hidden="1" customHeight="1">
      <c r="B82" s="25"/>
      <c r="C82" s="17" t="s">
        <v>83</v>
      </c>
      <c r="L82" s="25"/>
    </row>
    <row r="83" spans="2:47" s="1" customFormat="1" ht="6.95" hidden="1" customHeight="1">
      <c r="B83" s="25"/>
      <c r="L83" s="25"/>
    </row>
    <row r="84" spans="2:47" s="1" customFormat="1" ht="12" hidden="1" customHeight="1">
      <c r="B84" s="25"/>
      <c r="C84" s="22" t="s">
        <v>12</v>
      </c>
      <c r="L84" s="25"/>
    </row>
    <row r="85" spans="2:47" s="1" customFormat="1" ht="16.5" hidden="1" customHeight="1">
      <c r="B85" s="25"/>
      <c r="E85" s="192" t="str">
        <f>E7</f>
        <v>Rekonštrukcia MŠ 29.augusta, Trebišov</v>
      </c>
      <c r="F85" s="193"/>
      <c r="G85" s="193"/>
      <c r="H85" s="193"/>
      <c r="L85" s="25"/>
    </row>
    <row r="86" spans="2:47" s="1" customFormat="1" ht="12" hidden="1" customHeight="1">
      <c r="B86" s="25"/>
      <c r="C86" s="22" t="s">
        <v>81</v>
      </c>
      <c r="L86" s="25"/>
    </row>
    <row r="87" spans="2:47" s="1" customFormat="1" ht="16.5" hidden="1" customHeight="1">
      <c r="B87" s="25"/>
      <c r="E87" s="178" t="str">
        <f>E9</f>
        <v xml:space="preserve">01 - Oprávnené náklady </v>
      </c>
      <c r="F87" s="191"/>
      <c r="G87" s="191"/>
      <c r="H87" s="191"/>
      <c r="L87" s="25"/>
    </row>
    <row r="88" spans="2:47" s="1" customFormat="1" ht="6.95" hidden="1" customHeight="1">
      <c r="B88" s="25"/>
      <c r="L88" s="25"/>
    </row>
    <row r="89" spans="2:47" s="1" customFormat="1" ht="12" hidden="1" customHeight="1">
      <c r="B89" s="25"/>
      <c r="C89" s="22" t="s">
        <v>16</v>
      </c>
      <c r="F89" s="20" t="str">
        <f>F12</f>
        <v xml:space="preserve">Trebišov </v>
      </c>
      <c r="I89" s="22" t="s">
        <v>18</v>
      </c>
      <c r="J89" s="48">
        <f>IF(J12="","",J12)</f>
        <v>44951</v>
      </c>
      <c r="L89" s="25"/>
    </row>
    <row r="90" spans="2:47" s="1" customFormat="1" ht="6.95" hidden="1" customHeight="1">
      <c r="B90" s="25"/>
      <c r="L90" s="25"/>
    </row>
    <row r="91" spans="2:47" s="1" customFormat="1" ht="15.2" hidden="1" customHeight="1">
      <c r="B91" s="25"/>
      <c r="C91" s="22" t="s">
        <v>19</v>
      </c>
      <c r="F91" s="20" t="str">
        <f>E15</f>
        <v xml:space="preserve">Mesto Trebišov </v>
      </c>
      <c r="I91" s="22" t="s">
        <v>25</v>
      </c>
      <c r="J91" s="23" t="str">
        <f>E21</f>
        <v xml:space="preserve"> </v>
      </c>
      <c r="L91" s="25"/>
    </row>
    <row r="92" spans="2:47" s="1" customFormat="1" ht="15.2" hidden="1" customHeight="1">
      <c r="B92" s="25"/>
      <c r="C92" s="22" t="s">
        <v>23</v>
      </c>
      <c r="F92" s="20" t="str">
        <f>IF(E18="","",E18)</f>
        <v xml:space="preserve"> </v>
      </c>
      <c r="I92" s="22" t="s">
        <v>28</v>
      </c>
      <c r="J92" s="23" t="str">
        <f>E24</f>
        <v xml:space="preserve"> </v>
      </c>
      <c r="L92" s="25"/>
    </row>
    <row r="93" spans="2:47" s="1" customFormat="1" ht="10.35" hidden="1" customHeight="1">
      <c r="B93" s="25"/>
      <c r="L93" s="25"/>
    </row>
    <row r="94" spans="2:47" s="1" customFormat="1" ht="29.25" hidden="1" customHeight="1">
      <c r="B94" s="25"/>
      <c r="C94" s="96" t="s">
        <v>84</v>
      </c>
      <c r="D94" s="88"/>
      <c r="E94" s="88"/>
      <c r="F94" s="88"/>
      <c r="G94" s="88"/>
      <c r="H94" s="88"/>
      <c r="I94" s="88"/>
      <c r="J94" s="97" t="s">
        <v>85</v>
      </c>
      <c r="K94" s="88"/>
      <c r="L94" s="25"/>
    </row>
    <row r="95" spans="2:47" s="1" customFormat="1" ht="10.35" hidden="1" customHeight="1">
      <c r="B95" s="25"/>
      <c r="L95" s="25"/>
    </row>
    <row r="96" spans="2:47" s="1" customFormat="1" ht="22.7" hidden="1" customHeight="1">
      <c r="B96" s="25"/>
      <c r="C96" s="98" t="s">
        <v>86</v>
      </c>
      <c r="J96" s="62">
        <f>J129</f>
        <v>0</v>
      </c>
      <c r="L96" s="25"/>
      <c r="AU96" s="13" t="s">
        <v>87</v>
      </c>
    </row>
    <row r="97" spans="2:12" s="8" customFormat="1" ht="24.95" hidden="1" customHeight="1">
      <c r="B97" s="99"/>
      <c r="D97" s="100" t="s">
        <v>88</v>
      </c>
      <c r="E97" s="101"/>
      <c r="F97" s="101"/>
      <c r="G97" s="101"/>
      <c r="H97" s="101"/>
      <c r="I97" s="101"/>
      <c r="J97" s="102">
        <f>J130</f>
        <v>0</v>
      </c>
      <c r="L97" s="99"/>
    </row>
    <row r="98" spans="2:12" s="9" customFormat="1" ht="20.100000000000001" hidden="1" customHeight="1">
      <c r="B98" s="103"/>
      <c r="D98" s="104" t="s">
        <v>89</v>
      </c>
      <c r="E98" s="105"/>
      <c r="F98" s="105"/>
      <c r="G98" s="105"/>
      <c r="H98" s="105"/>
      <c r="I98" s="105"/>
      <c r="J98" s="106">
        <f>J131</f>
        <v>0</v>
      </c>
      <c r="L98" s="103"/>
    </row>
    <row r="99" spans="2:12" s="9" customFormat="1" ht="20.100000000000001" hidden="1" customHeight="1">
      <c r="B99" s="103"/>
      <c r="D99" s="104" t="s">
        <v>90</v>
      </c>
      <c r="E99" s="105"/>
      <c r="F99" s="105"/>
      <c r="G99" s="105"/>
      <c r="H99" s="105"/>
      <c r="I99" s="105"/>
      <c r="J99" s="106">
        <f>J138</f>
        <v>0</v>
      </c>
      <c r="L99" s="103"/>
    </row>
    <row r="100" spans="2:12" s="9" customFormat="1" ht="20.100000000000001" hidden="1" customHeight="1">
      <c r="B100" s="103"/>
      <c r="D100" s="104" t="s">
        <v>91</v>
      </c>
      <c r="E100" s="105"/>
      <c r="F100" s="105"/>
      <c r="G100" s="105"/>
      <c r="H100" s="105"/>
      <c r="I100" s="105"/>
      <c r="J100" s="106">
        <f>J156</f>
        <v>0</v>
      </c>
      <c r="L100" s="103"/>
    </row>
    <row r="101" spans="2:12" s="8" customFormat="1" ht="24.95" hidden="1" customHeight="1">
      <c r="B101" s="99"/>
      <c r="D101" s="100" t="s">
        <v>92</v>
      </c>
      <c r="E101" s="101"/>
      <c r="F101" s="101"/>
      <c r="G101" s="101"/>
      <c r="H101" s="101"/>
      <c r="I101" s="101"/>
      <c r="J101" s="102">
        <f>J158</f>
        <v>0</v>
      </c>
      <c r="L101" s="99"/>
    </row>
    <row r="102" spans="2:12" s="9" customFormat="1" ht="20.100000000000001" hidden="1" customHeight="1">
      <c r="B102" s="103"/>
      <c r="D102" s="104" t="s">
        <v>93</v>
      </c>
      <c r="E102" s="105"/>
      <c r="F102" s="105"/>
      <c r="G102" s="105"/>
      <c r="H102" s="105"/>
      <c r="I102" s="105"/>
      <c r="J102" s="106">
        <f>J159</f>
        <v>0</v>
      </c>
      <c r="L102" s="103"/>
    </row>
    <row r="103" spans="2:12" s="9" customFormat="1" ht="20.100000000000001" hidden="1" customHeight="1">
      <c r="B103" s="103"/>
      <c r="D103" s="104" t="s">
        <v>94</v>
      </c>
      <c r="E103" s="105"/>
      <c r="F103" s="105"/>
      <c r="G103" s="105"/>
      <c r="H103" s="105"/>
      <c r="I103" s="105"/>
      <c r="J103" s="106">
        <f>J177</f>
        <v>0</v>
      </c>
      <c r="L103" s="103"/>
    </row>
    <row r="104" spans="2:12" s="9" customFormat="1" ht="20.100000000000001" hidden="1" customHeight="1">
      <c r="B104" s="103"/>
      <c r="D104" s="104" t="s">
        <v>95</v>
      </c>
      <c r="E104" s="105"/>
      <c r="F104" s="105"/>
      <c r="G104" s="105"/>
      <c r="H104" s="105"/>
      <c r="I104" s="105"/>
      <c r="J104" s="106">
        <f>J181</f>
        <v>0</v>
      </c>
      <c r="L104" s="103"/>
    </row>
    <row r="105" spans="2:12" s="9" customFormat="1" ht="20.100000000000001" hidden="1" customHeight="1">
      <c r="B105" s="103"/>
      <c r="D105" s="104" t="s">
        <v>96</v>
      </c>
      <c r="E105" s="105"/>
      <c r="F105" s="105"/>
      <c r="G105" s="105"/>
      <c r="H105" s="105"/>
      <c r="I105" s="105"/>
      <c r="J105" s="106">
        <f>J188</f>
        <v>0</v>
      </c>
      <c r="L105" s="103"/>
    </row>
    <row r="106" spans="2:12" s="9" customFormat="1" ht="20.100000000000001" hidden="1" customHeight="1">
      <c r="B106" s="103"/>
      <c r="D106" s="104" t="s">
        <v>97</v>
      </c>
      <c r="E106" s="105"/>
      <c r="F106" s="105"/>
      <c r="G106" s="105"/>
      <c r="H106" s="105"/>
      <c r="I106" s="105"/>
      <c r="J106" s="106">
        <f>J199</f>
        <v>0</v>
      </c>
      <c r="L106" s="103"/>
    </row>
    <row r="107" spans="2:12" s="9" customFormat="1" ht="20.100000000000001" hidden="1" customHeight="1">
      <c r="B107" s="103"/>
      <c r="D107" s="104" t="s">
        <v>98</v>
      </c>
      <c r="E107" s="105"/>
      <c r="F107" s="105"/>
      <c r="G107" s="105"/>
      <c r="H107" s="105"/>
      <c r="I107" s="105"/>
      <c r="J107" s="106">
        <f>J209</f>
        <v>0</v>
      </c>
      <c r="L107" s="103"/>
    </row>
    <row r="108" spans="2:12" s="9" customFormat="1" ht="20.100000000000001" hidden="1" customHeight="1">
      <c r="B108" s="103"/>
      <c r="D108" s="104" t="s">
        <v>99</v>
      </c>
      <c r="E108" s="105"/>
      <c r="F108" s="105"/>
      <c r="G108" s="105"/>
      <c r="H108" s="105"/>
      <c r="I108" s="105"/>
      <c r="J108" s="106">
        <f>J222</f>
        <v>0</v>
      </c>
      <c r="L108" s="103"/>
    </row>
    <row r="109" spans="2:12" s="9" customFormat="1" ht="20.100000000000001" hidden="1" customHeight="1">
      <c r="B109" s="103"/>
      <c r="D109" s="104" t="s">
        <v>100</v>
      </c>
      <c r="E109" s="105"/>
      <c r="F109" s="105"/>
      <c r="G109" s="105"/>
      <c r="H109" s="105"/>
      <c r="I109" s="105"/>
      <c r="J109" s="106">
        <f>J224</f>
        <v>0</v>
      </c>
      <c r="L109" s="103"/>
    </row>
    <row r="110" spans="2:12" s="1" customFormat="1" ht="21.75" hidden="1" customHeight="1">
      <c r="B110" s="25"/>
      <c r="L110" s="25"/>
    </row>
    <row r="111" spans="2:12" s="1" customFormat="1" ht="6.95" hidden="1" customHeight="1"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25"/>
    </row>
    <row r="112" spans="2:12" hidden="1"/>
    <row r="113" spans="2:20" hidden="1"/>
    <row r="114" spans="2:20" hidden="1"/>
    <row r="115" spans="2:20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25"/>
    </row>
    <row r="116" spans="2:20" s="1" customFormat="1" ht="24.95" customHeight="1">
      <c r="B116" s="25"/>
      <c r="C116" s="17" t="s">
        <v>101</v>
      </c>
      <c r="L116" s="25"/>
    </row>
    <row r="117" spans="2:20" s="1" customFormat="1" ht="6.95" customHeight="1">
      <c r="B117" s="25"/>
      <c r="L117" s="25"/>
    </row>
    <row r="118" spans="2:20" s="1" customFormat="1" ht="12" customHeight="1">
      <c r="B118" s="25"/>
      <c r="C118" s="22" t="s">
        <v>12</v>
      </c>
      <c r="L118" s="25"/>
    </row>
    <row r="119" spans="2:20" s="1" customFormat="1" ht="16.5" customHeight="1">
      <c r="B119" s="25"/>
      <c r="E119" s="192" t="str">
        <f>E7</f>
        <v>Rekonštrukcia MŠ 29.augusta, Trebišov</v>
      </c>
      <c r="F119" s="193"/>
      <c r="G119" s="193"/>
      <c r="H119" s="193"/>
      <c r="L119" s="25"/>
    </row>
    <row r="120" spans="2:20" s="1" customFormat="1" ht="12" customHeight="1">
      <c r="B120" s="25"/>
      <c r="C120" s="22" t="s">
        <v>81</v>
      </c>
      <c r="L120" s="25"/>
    </row>
    <row r="121" spans="2:20" s="1" customFormat="1" ht="16.5" customHeight="1">
      <c r="B121" s="25"/>
      <c r="E121" s="178" t="str">
        <f>E9</f>
        <v xml:space="preserve">01 - Oprávnené náklady </v>
      </c>
      <c r="F121" s="191"/>
      <c r="G121" s="191"/>
      <c r="H121" s="191"/>
      <c r="L121" s="25"/>
    </row>
    <row r="122" spans="2:20" s="1" customFormat="1" ht="6.95" customHeight="1">
      <c r="B122" s="25"/>
      <c r="L122" s="25"/>
    </row>
    <row r="123" spans="2:20" s="1" customFormat="1" ht="12" customHeight="1">
      <c r="B123" s="25"/>
      <c r="C123" s="22" t="s">
        <v>16</v>
      </c>
      <c r="F123" s="20" t="str">
        <f>F12</f>
        <v xml:space="preserve">Trebišov </v>
      </c>
      <c r="I123" s="22" t="s">
        <v>18</v>
      </c>
      <c r="J123" s="48">
        <v>44951</v>
      </c>
      <c r="L123" s="25"/>
    </row>
    <row r="124" spans="2:20" s="1" customFormat="1" ht="6.95" customHeight="1">
      <c r="B124" s="25"/>
      <c r="L124" s="25"/>
    </row>
    <row r="125" spans="2:20" s="1" customFormat="1" ht="15.2" customHeight="1">
      <c r="B125" s="25"/>
      <c r="C125" s="22" t="s">
        <v>19</v>
      </c>
      <c r="F125" s="20" t="str">
        <f>E15</f>
        <v xml:space="preserve">Mesto Trebišov </v>
      </c>
      <c r="I125" s="22" t="s">
        <v>25</v>
      </c>
      <c r="J125" s="23" t="str">
        <f>E21</f>
        <v xml:space="preserve"> </v>
      </c>
      <c r="L125" s="25"/>
    </row>
    <row r="126" spans="2:20" s="1" customFormat="1" ht="15.2" customHeight="1">
      <c r="B126" s="25"/>
      <c r="C126" s="22" t="s">
        <v>23</v>
      </c>
      <c r="F126" s="20" t="str">
        <f>IF(E18="","",E18)</f>
        <v xml:space="preserve"> </v>
      </c>
      <c r="I126" s="22" t="s">
        <v>28</v>
      </c>
      <c r="J126" s="23" t="str">
        <f>E24</f>
        <v xml:space="preserve"> </v>
      </c>
      <c r="L126" s="25"/>
    </row>
    <row r="127" spans="2:20" s="1" customFormat="1" ht="10.35" customHeight="1">
      <c r="B127" s="25"/>
      <c r="L127" s="25"/>
    </row>
    <row r="128" spans="2:20" s="10" customFormat="1" ht="29.25" customHeight="1">
      <c r="B128" s="107"/>
      <c r="C128" s="108" t="s">
        <v>102</v>
      </c>
      <c r="D128" s="109" t="s">
        <v>55</v>
      </c>
      <c r="E128" s="109" t="s">
        <v>51</v>
      </c>
      <c r="F128" s="109" t="s">
        <v>52</v>
      </c>
      <c r="G128" s="109" t="s">
        <v>103</v>
      </c>
      <c r="H128" s="109" t="s">
        <v>104</v>
      </c>
      <c r="I128" s="109" t="s">
        <v>105</v>
      </c>
      <c r="J128" s="110" t="s">
        <v>85</v>
      </c>
      <c r="K128" s="111" t="s">
        <v>106</v>
      </c>
      <c r="L128" s="107"/>
      <c r="M128" s="55" t="s">
        <v>1</v>
      </c>
      <c r="N128" s="56" t="s">
        <v>34</v>
      </c>
      <c r="O128" s="56" t="s">
        <v>107</v>
      </c>
      <c r="P128" s="56" t="s">
        <v>108</v>
      </c>
      <c r="Q128" s="56" t="s">
        <v>109</v>
      </c>
      <c r="R128" s="56" t="s">
        <v>110</v>
      </c>
      <c r="S128" s="56" t="s">
        <v>111</v>
      </c>
      <c r="T128" s="57" t="s">
        <v>112</v>
      </c>
    </row>
    <row r="129" spans="2:65" s="1" customFormat="1" ht="22.7" customHeight="1">
      <c r="B129" s="25"/>
      <c r="C129" s="60" t="s">
        <v>86</v>
      </c>
      <c r="J129" s="112">
        <f>BK129</f>
        <v>0</v>
      </c>
      <c r="L129" s="25"/>
      <c r="M129" s="58"/>
      <c r="N129" s="49"/>
      <c r="O129" s="49"/>
      <c r="P129" s="113">
        <f>P130+P158</f>
        <v>2838.4117025999999</v>
      </c>
      <c r="Q129" s="49"/>
      <c r="R129" s="113">
        <f>R130+R158</f>
        <v>59.379611340000004</v>
      </c>
      <c r="S129" s="49"/>
      <c r="T129" s="114">
        <f>T130+T158</f>
        <v>138.09516112999998</v>
      </c>
      <c r="AT129" s="13" t="s">
        <v>69</v>
      </c>
      <c r="AU129" s="13" t="s">
        <v>87</v>
      </c>
      <c r="BK129" s="115">
        <f>BK130+BK158</f>
        <v>0</v>
      </c>
    </row>
    <row r="130" spans="2:65" s="11" customFormat="1" ht="26.1" customHeight="1">
      <c r="B130" s="116"/>
      <c r="D130" s="117" t="s">
        <v>69</v>
      </c>
      <c r="E130" s="118" t="s">
        <v>113</v>
      </c>
      <c r="F130" s="118" t="s">
        <v>114</v>
      </c>
      <c r="J130" s="119">
        <f>BK130</f>
        <v>0</v>
      </c>
      <c r="L130" s="116"/>
      <c r="M130" s="120"/>
      <c r="P130" s="121">
        <f>P131+P138+P156</f>
        <v>1039.8751447499999</v>
      </c>
      <c r="R130" s="121">
        <f>R131+R138+R156</f>
        <v>32.92763858</v>
      </c>
      <c r="T130" s="122">
        <f>T131+T138+T156</f>
        <v>126.61034968999999</v>
      </c>
      <c r="AR130" s="117" t="s">
        <v>78</v>
      </c>
      <c r="AT130" s="123" t="s">
        <v>69</v>
      </c>
      <c r="AU130" s="123" t="s">
        <v>70</v>
      </c>
      <c r="AY130" s="117" t="s">
        <v>115</v>
      </c>
      <c r="BK130" s="124">
        <f>BK131+BK138+BK156</f>
        <v>0</v>
      </c>
    </row>
    <row r="131" spans="2:65" s="11" customFormat="1" ht="22.7" customHeight="1">
      <c r="B131" s="116"/>
      <c r="D131" s="117" t="s">
        <v>69</v>
      </c>
      <c r="E131" s="125" t="s">
        <v>116</v>
      </c>
      <c r="F131" s="125" t="s">
        <v>117</v>
      </c>
      <c r="J131" s="126">
        <f>BK131</f>
        <v>0</v>
      </c>
      <c r="L131" s="116"/>
      <c r="M131" s="120"/>
      <c r="P131" s="121">
        <f>SUM(P132:P137)</f>
        <v>453.05095773000005</v>
      </c>
      <c r="R131" s="121">
        <f>SUM(R132:R137)</f>
        <v>12.114707000000001</v>
      </c>
      <c r="T131" s="122">
        <f>SUM(T132:T137)</f>
        <v>0</v>
      </c>
      <c r="AR131" s="117" t="s">
        <v>78</v>
      </c>
      <c r="AT131" s="123" t="s">
        <v>69</v>
      </c>
      <c r="AU131" s="123" t="s">
        <v>78</v>
      </c>
      <c r="AY131" s="117" t="s">
        <v>115</v>
      </c>
      <c r="BK131" s="124">
        <f>SUM(BK132:BK137)</f>
        <v>0</v>
      </c>
    </row>
    <row r="132" spans="2:65" s="1" customFormat="1" ht="24.2" customHeight="1">
      <c r="B132" s="127"/>
      <c r="C132" s="128" t="s">
        <v>78</v>
      </c>
      <c r="D132" s="128" t="s">
        <v>118</v>
      </c>
      <c r="E132" s="129" t="s">
        <v>119</v>
      </c>
      <c r="F132" s="130" t="s">
        <v>120</v>
      </c>
      <c r="G132" s="131" t="s">
        <v>121</v>
      </c>
      <c r="H132" s="132">
        <v>335.87900000000002</v>
      </c>
      <c r="I132" s="132"/>
      <c r="J132" s="132">
        <f t="shared" ref="J132:J137" si="0">ROUND(I132*H132,3)</f>
        <v>0</v>
      </c>
      <c r="K132" s="133"/>
      <c r="L132" s="25"/>
      <c r="M132" s="134" t="s">
        <v>1</v>
      </c>
      <c r="N132" s="135" t="s">
        <v>36</v>
      </c>
      <c r="O132" s="136">
        <v>0.34848000000000001</v>
      </c>
      <c r="P132" s="136">
        <f t="shared" ref="P132:P137" si="1">O132*H132</f>
        <v>117.04711392000002</v>
      </c>
      <c r="Q132" s="136">
        <v>2.32E-3</v>
      </c>
      <c r="R132" s="136">
        <f t="shared" ref="R132:R137" si="2">Q132*H132</f>
        <v>0.77923928000000009</v>
      </c>
      <c r="S132" s="136">
        <v>0</v>
      </c>
      <c r="T132" s="137">
        <f t="shared" ref="T132:T137" si="3">S132*H132</f>
        <v>0</v>
      </c>
      <c r="AR132" s="138" t="s">
        <v>122</v>
      </c>
      <c r="AT132" s="138" t="s">
        <v>118</v>
      </c>
      <c r="AU132" s="138" t="s">
        <v>123</v>
      </c>
      <c r="AY132" s="13" t="s">
        <v>115</v>
      </c>
      <c r="BE132" s="139">
        <f t="shared" ref="BE132:BE137" si="4">IF(N132="základná",J132,0)</f>
        <v>0</v>
      </c>
      <c r="BF132" s="139">
        <f t="shared" ref="BF132:BF137" si="5">IF(N132="znížená",J132,0)</f>
        <v>0</v>
      </c>
      <c r="BG132" s="139">
        <f t="shared" ref="BG132:BG137" si="6">IF(N132="zákl. prenesená",J132,0)</f>
        <v>0</v>
      </c>
      <c r="BH132" s="139">
        <f t="shared" ref="BH132:BH137" si="7">IF(N132="zníž. prenesená",J132,0)</f>
        <v>0</v>
      </c>
      <c r="BI132" s="139">
        <f t="shared" ref="BI132:BI137" si="8">IF(N132="nulová",J132,0)</f>
        <v>0</v>
      </c>
      <c r="BJ132" s="13" t="s">
        <v>123</v>
      </c>
      <c r="BK132" s="140">
        <f t="shared" ref="BK132:BK137" si="9">ROUND(I132*H132,3)</f>
        <v>0</v>
      </c>
      <c r="BL132" s="13" t="s">
        <v>122</v>
      </c>
      <c r="BM132" s="138" t="s">
        <v>124</v>
      </c>
    </row>
    <row r="133" spans="2:65" s="1" customFormat="1" ht="24.2" customHeight="1">
      <c r="B133" s="127"/>
      <c r="C133" s="128" t="s">
        <v>123</v>
      </c>
      <c r="D133" s="128" t="s">
        <v>118</v>
      </c>
      <c r="E133" s="129" t="s">
        <v>125</v>
      </c>
      <c r="F133" s="130" t="s">
        <v>126</v>
      </c>
      <c r="G133" s="131" t="s">
        <v>121</v>
      </c>
      <c r="H133" s="132">
        <v>30.547000000000001</v>
      </c>
      <c r="I133" s="132"/>
      <c r="J133" s="132">
        <f t="shared" si="0"/>
        <v>0</v>
      </c>
      <c r="K133" s="133"/>
      <c r="L133" s="25"/>
      <c r="M133" s="134" t="s">
        <v>1</v>
      </c>
      <c r="N133" s="135" t="s">
        <v>36</v>
      </c>
      <c r="O133" s="136">
        <v>0.41726999999999997</v>
      </c>
      <c r="P133" s="136">
        <f t="shared" si="1"/>
        <v>12.746346689999999</v>
      </c>
      <c r="Q133" s="136">
        <v>6.1799999999999997E-3</v>
      </c>
      <c r="R133" s="136">
        <f t="shared" si="2"/>
        <v>0.18878045999999998</v>
      </c>
      <c r="S133" s="136">
        <v>0</v>
      </c>
      <c r="T133" s="137">
        <f t="shared" si="3"/>
        <v>0</v>
      </c>
      <c r="AR133" s="138" t="s">
        <v>122</v>
      </c>
      <c r="AT133" s="138" t="s">
        <v>118</v>
      </c>
      <c r="AU133" s="138" t="s">
        <v>123</v>
      </c>
      <c r="AY133" s="13" t="s">
        <v>115</v>
      </c>
      <c r="BE133" s="139">
        <f t="shared" si="4"/>
        <v>0</v>
      </c>
      <c r="BF133" s="139">
        <f t="shared" si="5"/>
        <v>0</v>
      </c>
      <c r="BG133" s="139">
        <f t="shared" si="6"/>
        <v>0</v>
      </c>
      <c r="BH133" s="139">
        <f t="shared" si="7"/>
        <v>0</v>
      </c>
      <c r="BI133" s="139">
        <f t="shared" si="8"/>
        <v>0</v>
      </c>
      <c r="BJ133" s="13" t="s">
        <v>123</v>
      </c>
      <c r="BK133" s="140">
        <f t="shared" si="9"/>
        <v>0</v>
      </c>
      <c r="BL133" s="13" t="s">
        <v>122</v>
      </c>
      <c r="BM133" s="138" t="s">
        <v>127</v>
      </c>
    </row>
    <row r="134" spans="2:65" s="1" customFormat="1" ht="24.2" customHeight="1">
      <c r="B134" s="127"/>
      <c r="C134" s="128" t="s">
        <v>128</v>
      </c>
      <c r="D134" s="128" t="s">
        <v>118</v>
      </c>
      <c r="E134" s="129" t="s">
        <v>129</v>
      </c>
      <c r="F134" s="130" t="s">
        <v>130</v>
      </c>
      <c r="G134" s="131" t="s">
        <v>121</v>
      </c>
      <c r="H134" s="132">
        <v>24.768000000000001</v>
      </c>
      <c r="I134" s="132"/>
      <c r="J134" s="132">
        <f t="shared" si="0"/>
        <v>0</v>
      </c>
      <c r="K134" s="133"/>
      <c r="L134" s="25"/>
      <c r="M134" s="134" t="s">
        <v>1</v>
      </c>
      <c r="N134" s="135" t="s">
        <v>36</v>
      </c>
      <c r="O134" s="136">
        <v>0.74399999999999999</v>
      </c>
      <c r="P134" s="136">
        <f t="shared" si="1"/>
        <v>18.427392000000001</v>
      </c>
      <c r="Q134" s="136">
        <v>1.2710000000000001E-2</v>
      </c>
      <c r="R134" s="136">
        <f t="shared" si="2"/>
        <v>0.31480128000000002</v>
      </c>
      <c r="S134" s="136">
        <v>0</v>
      </c>
      <c r="T134" s="137">
        <f t="shared" si="3"/>
        <v>0</v>
      </c>
      <c r="AR134" s="138" t="s">
        <v>122</v>
      </c>
      <c r="AT134" s="138" t="s">
        <v>118</v>
      </c>
      <c r="AU134" s="138" t="s">
        <v>123</v>
      </c>
      <c r="AY134" s="13" t="s">
        <v>115</v>
      </c>
      <c r="BE134" s="139">
        <f t="shared" si="4"/>
        <v>0</v>
      </c>
      <c r="BF134" s="139">
        <f t="shared" si="5"/>
        <v>0</v>
      </c>
      <c r="BG134" s="139">
        <f t="shared" si="6"/>
        <v>0</v>
      </c>
      <c r="BH134" s="139">
        <f t="shared" si="7"/>
        <v>0</v>
      </c>
      <c r="BI134" s="139">
        <f t="shared" si="8"/>
        <v>0</v>
      </c>
      <c r="BJ134" s="13" t="s">
        <v>123</v>
      </c>
      <c r="BK134" s="140">
        <f t="shared" si="9"/>
        <v>0</v>
      </c>
      <c r="BL134" s="13" t="s">
        <v>122</v>
      </c>
      <c r="BM134" s="138" t="s">
        <v>131</v>
      </c>
    </row>
    <row r="135" spans="2:65" s="1" customFormat="1" ht="33" customHeight="1">
      <c r="B135" s="127"/>
      <c r="C135" s="128" t="s">
        <v>122</v>
      </c>
      <c r="D135" s="128" t="s">
        <v>118</v>
      </c>
      <c r="E135" s="129" t="s">
        <v>132</v>
      </c>
      <c r="F135" s="130" t="s">
        <v>133</v>
      </c>
      <c r="G135" s="131" t="s">
        <v>121</v>
      </c>
      <c r="H135" s="132">
        <v>30.547000000000001</v>
      </c>
      <c r="I135" s="132"/>
      <c r="J135" s="132">
        <f t="shared" si="0"/>
        <v>0</v>
      </c>
      <c r="K135" s="133"/>
      <c r="L135" s="25"/>
      <c r="M135" s="134" t="s">
        <v>1</v>
      </c>
      <c r="N135" s="135" t="s">
        <v>36</v>
      </c>
      <c r="O135" s="136">
        <v>0.74490999999999996</v>
      </c>
      <c r="P135" s="136">
        <f t="shared" si="1"/>
        <v>22.754765769999999</v>
      </c>
      <c r="Q135" s="136">
        <v>1.431E-2</v>
      </c>
      <c r="R135" s="136">
        <f t="shared" si="2"/>
        <v>0.43712757000000002</v>
      </c>
      <c r="S135" s="136">
        <v>0</v>
      </c>
      <c r="T135" s="137">
        <f t="shared" si="3"/>
        <v>0</v>
      </c>
      <c r="AR135" s="138" t="s">
        <v>122</v>
      </c>
      <c r="AT135" s="138" t="s">
        <v>118</v>
      </c>
      <c r="AU135" s="138" t="s">
        <v>123</v>
      </c>
      <c r="AY135" s="13" t="s">
        <v>115</v>
      </c>
      <c r="BE135" s="139">
        <f t="shared" si="4"/>
        <v>0</v>
      </c>
      <c r="BF135" s="139">
        <f t="shared" si="5"/>
        <v>0</v>
      </c>
      <c r="BG135" s="139">
        <f t="shared" si="6"/>
        <v>0</v>
      </c>
      <c r="BH135" s="139">
        <f t="shared" si="7"/>
        <v>0</v>
      </c>
      <c r="BI135" s="139">
        <f t="shared" si="8"/>
        <v>0</v>
      </c>
      <c r="BJ135" s="13" t="s">
        <v>123</v>
      </c>
      <c r="BK135" s="140">
        <f t="shared" si="9"/>
        <v>0</v>
      </c>
      <c r="BL135" s="13" t="s">
        <v>122</v>
      </c>
      <c r="BM135" s="138" t="s">
        <v>134</v>
      </c>
    </row>
    <row r="136" spans="2:65" s="1" customFormat="1" ht="24.2" customHeight="1">
      <c r="B136" s="127"/>
      <c r="C136" s="128" t="s">
        <v>135</v>
      </c>
      <c r="D136" s="128" t="s">
        <v>118</v>
      </c>
      <c r="E136" s="129" t="s">
        <v>136</v>
      </c>
      <c r="F136" s="130" t="s">
        <v>137</v>
      </c>
      <c r="G136" s="131" t="s">
        <v>121</v>
      </c>
      <c r="H136" s="132">
        <v>283.67</v>
      </c>
      <c r="I136" s="132"/>
      <c r="J136" s="132">
        <f t="shared" si="0"/>
        <v>0</v>
      </c>
      <c r="K136" s="133"/>
      <c r="L136" s="25"/>
      <c r="M136" s="134" t="s">
        <v>1</v>
      </c>
      <c r="N136" s="135" t="s">
        <v>36</v>
      </c>
      <c r="O136" s="136">
        <v>0.86587000000000003</v>
      </c>
      <c r="P136" s="136">
        <f t="shared" si="1"/>
        <v>245.62134290000003</v>
      </c>
      <c r="Q136" s="136">
        <v>3.4950000000000002E-2</v>
      </c>
      <c r="R136" s="136">
        <f t="shared" si="2"/>
        <v>9.9142665000000019</v>
      </c>
      <c r="S136" s="136">
        <v>0</v>
      </c>
      <c r="T136" s="137">
        <f t="shared" si="3"/>
        <v>0</v>
      </c>
      <c r="AR136" s="138" t="s">
        <v>122</v>
      </c>
      <c r="AT136" s="138" t="s">
        <v>118</v>
      </c>
      <c r="AU136" s="138" t="s">
        <v>123</v>
      </c>
      <c r="AY136" s="13" t="s">
        <v>115</v>
      </c>
      <c r="BE136" s="139">
        <f t="shared" si="4"/>
        <v>0</v>
      </c>
      <c r="BF136" s="139">
        <f t="shared" si="5"/>
        <v>0</v>
      </c>
      <c r="BG136" s="139">
        <f t="shared" si="6"/>
        <v>0</v>
      </c>
      <c r="BH136" s="139">
        <f t="shared" si="7"/>
        <v>0</v>
      </c>
      <c r="BI136" s="139">
        <f t="shared" si="8"/>
        <v>0</v>
      </c>
      <c r="BJ136" s="13" t="s">
        <v>123</v>
      </c>
      <c r="BK136" s="140">
        <f t="shared" si="9"/>
        <v>0</v>
      </c>
      <c r="BL136" s="13" t="s">
        <v>122</v>
      </c>
      <c r="BM136" s="138" t="s">
        <v>138</v>
      </c>
    </row>
    <row r="137" spans="2:65" s="1" customFormat="1" ht="24.2" customHeight="1">
      <c r="B137" s="127"/>
      <c r="C137" s="128" t="s">
        <v>116</v>
      </c>
      <c r="D137" s="128" t="s">
        <v>118</v>
      </c>
      <c r="E137" s="129" t="s">
        <v>139</v>
      </c>
      <c r="F137" s="130" t="s">
        <v>140</v>
      </c>
      <c r="G137" s="131" t="s">
        <v>121</v>
      </c>
      <c r="H137" s="132">
        <v>27.440999999999999</v>
      </c>
      <c r="I137" s="132"/>
      <c r="J137" s="132">
        <f t="shared" si="0"/>
        <v>0</v>
      </c>
      <c r="K137" s="133"/>
      <c r="L137" s="25"/>
      <c r="M137" s="134" t="s">
        <v>1</v>
      </c>
      <c r="N137" s="135" t="s">
        <v>36</v>
      </c>
      <c r="O137" s="136">
        <v>1.3284499999999999</v>
      </c>
      <c r="P137" s="136">
        <f t="shared" si="1"/>
        <v>36.453996449999998</v>
      </c>
      <c r="Q137" s="136">
        <v>1.7510000000000001E-2</v>
      </c>
      <c r="R137" s="136">
        <f t="shared" si="2"/>
        <v>0.48049191000000002</v>
      </c>
      <c r="S137" s="136">
        <v>0</v>
      </c>
      <c r="T137" s="137">
        <f t="shared" si="3"/>
        <v>0</v>
      </c>
      <c r="AR137" s="138" t="s">
        <v>122</v>
      </c>
      <c r="AT137" s="138" t="s">
        <v>118</v>
      </c>
      <c r="AU137" s="138" t="s">
        <v>123</v>
      </c>
      <c r="AY137" s="13" t="s">
        <v>115</v>
      </c>
      <c r="BE137" s="139">
        <f t="shared" si="4"/>
        <v>0</v>
      </c>
      <c r="BF137" s="139">
        <f t="shared" si="5"/>
        <v>0</v>
      </c>
      <c r="BG137" s="139">
        <f t="shared" si="6"/>
        <v>0</v>
      </c>
      <c r="BH137" s="139">
        <f t="shared" si="7"/>
        <v>0</v>
      </c>
      <c r="BI137" s="139">
        <f t="shared" si="8"/>
        <v>0</v>
      </c>
      <c r="BJ137" s="13" t="s">
        <v>123</v>
      </c>
      <c r="BK137" s="140">
        <f t="shared" si="9"/>
        <v>0</v>
      </c>
      <c r="BL137" s="13" t="s">
        <v>122</v>
      </c>
      <c r="BM137" s="138" t="s">
        <v>141</v>
      </c>
    </row>
    <row r="138" spans="2:65" s="11" customFormat="1" ht="22.7" customHeight="1">
      <c r="B138" s="116"/>
      <c r="D138" s="117" t="s">
        <v>69</v>
      </c>
      <c r="E138" s="125" t="s">
        <v>142</v>
      </c>
      <c r="F138" s="125" t="s">
        <v>143</v>
      </c>
      <c r="J138" s="126">
        <f>BK138</f>
        <v>0</v>
      </c>
      <c r="L138" s="116"/>
      <c r="M138" s="120"/>
      <c r="P138" s="121">
        <f>SUM(P139:P155)</f>
        <v>501.41966201999992</v>
      </c>
      <c r="R138" s="121">
        <f>SUM(R139:R155)</f>
        <v>20.812931579999997</v>
      </c>
      <c r="T138" s="122">
        <f>SUM(T139:T155)</f>
        <v>126.61034968999999</v>
      </c>
      <c r="AR138" s="117" t="s">
        <v>78</v>
      </c>
      <c r="AT138" s="123" t="s">
        <v>69</v>
      </c>
      <c r="AU138" s="123" t="s">
        <v>78</v>
      </c>
      <c r="AY138" s="117" t="s">
        <v>115</v>
      </c>
      <c r="BK138" s="124">
        <f>SUM(BK139:BK155)</f>
        <v>0</v>
      </c>
    </row>
    <row r="139" spans="2:65" s="1" customFormat="1" ht="33" customHeight="1">
      <c r="B139" s="127"/>
      <c r="C139" s="128" t="s">
        <v>144</v>
      </c>
      <c r="D139" s="128" t="s">
        <v>118</v>
      </c>
      <c r="E139" s="129" t="s">
        <v>145</v>
      </c>
      <c r="F139" s="130" t="s">
        <v>146</v>
      </c>
      <c r="G139" s="131" t="s">
        <v>121</v>
      </c>
      <c r="H139" s="132">
        <v>403.03199999999998</v>
      </c>
      <c r="I139" s="132"/>
      <c r="J139" s="132">
        <f t="shared" ref="J139:J155" si="10">ROUND(I139*H139,3)</f>
        <v>0</v>
      </c>
      <c r="K139" s="133"/>
      <c r="L139" s="25"/>
      <c r="M139" s="134" t="s">
        <v>1</v>
      </c>
      <c r="N139" s="135" t="s">
        <v>36</v>
      </c>
      <c r="O139" s="136">
        <v>0.13200000000000001</v>
      </c>
      <c r="P139" s="136">
        <f t="shared" ref="P139:P155" si="11">O139*H139</f>
        <v>53.200223999999999</v>
      </c>
      <c r="Q139" s="136">
        <v>2.572E-2</v>
      </c>
      <c r="R139" s="136">
        <f t="shared" ref="R139:R155" si="12">Q139*H139</f>
        <v>10.36598304</v>
      </c>
      <c r="S139" s="136">
        <v>0</v>
      </c>
      <c r="T139" s="137">
        <f t="shared" ref="T139:T155" si="13">S139*H139</f>
        <v>0</v>
      </c>
      <c r="AR139" s="138" t="s">
        <v>122</v>
      </c>
      <c r="AT139" s="138" t="s">
        <v>118</v>
      </c>
      <c r="AU139" s="138" t="s">
        <v>123</v>
      </c>
      <c r="AY139" s="13" t="s">
        <v>115</v>
      </c>
      <c r="BE139" s="139">
        <f t="shared" ref="BE139:BE155" si="14">IF(N139="základná",J139,0)</f>
        <v>0</v>
      </c>
      <c r="BF139" s="139">
        <f t="shared" ref="BF139:BF155" si="15">IF(N139="znížená",J139,0)</f>
        <v>0</v>
      </c>
      <c r="BG139" s="139">
        <f t="shared" ref="BG139:BG155" si="16">IF(N139="zákl. prenesená",J139,0)</f>
        <v>0</v>
      </c>
      <c r="BH139" s="139">
        <f t="shared" ref="BH139:BH155" si="17">IF(N139="zníž. prenesená",J139,0)</f>
        <v>0</v>
      </c>
      <c r="BI139" s="139">
        <f t="shared" ref="BI139:BI155" si="18">IF(N139="nulová",J139,0)</f>
        <v>0</v>
      </c>
      <c r="BJ139" s="13" t="s">
        <v>123</v>
      </c>
      <c r="BK139" s="140">
        <f t="shared" ref="BK139:BK155" si="19">ROUND(I139*H139,3)</f>
        <v>0</v>
      </c>
      <c r="BL139" s="13" t="s">
        <v>122</v>
      </c>
      <c r="BM139" s="138" t="s">
        <v>147</v>
      </c>
    </row>
    <row r="140" spans="2:65" s="1" customFormat="1" ht="44.25" customHeight="1">
      <c r="B140" s="127"/>
      <c r="C140" s="128" t="s">
        <v>148</v>
      </c>
      <c r="D140" s="128" t="s">
        <v>118</v>
      </c>
      <c r="E140" s="129" t="s">
        <v>149</v>
      </c>
      <c r="F140" s="130" t="s">
        <v>150</v>
      </c>
      <c r="G140" s="131" t="s">
        <v>121</v>
      </c>
      <c r="H140" s="132">
        <v>403.03199999999998</v>
      </c>
      <c r="I140" s="132"/>
      <c r="J140" s="132">
        <f t="shared" si="10"/>
        <v>0</v>
      </c>
      <c r="K140" s="133"/>
      <c r="L140" s="25"/>
      <c r="M140" s="134" t="s">
        <v>1</v>
      </c>
      <c r="N140" s="135" t="s">
        <v>36</v>
      </c>
      <c r="O140" s="136">
        <v>6.0000000000000001E-3</v>
      </c>
      <c r="P140" s="136">
        <f t="shared" si="11"/>
        <v>2.4181919999999999</v>
      </c>
      <c r="Q140" s="136">
        <v>0</v>
      </c>
      <c r="R140" s="136">
        <f t="shared" si="12"/>
        <v>0</v>
      </c>
      <c r="S140" s="136">
        <v>0</v>
      </c>
      <c r="T140" s="137">
        <f t="shared" si="13"/>
        <v>0</v>
      </c>
      <c r="AR140" s="138" t="s">
        <v>122</v>
      </c>
      <c r="AT140" s="138" t="s">
        <v>118</v>
      </c>
      <c r="AU140" s="138" t="s">
        <v>123</v>
      </c>
      <c r="AY140" s="13" t="s">
        <v>115</v>
      </c>
      <c r="BE140" s="139">
        <f t="shared" si="14"/>
        <v>0</v>
      </c>
      <c r="BF140" s="139">
        <f t="shared" si="15"/>
        <v>0</v>
      </c>
      <c r="BG140" s="139">
        <f t="shared" si="16"/>
        <v>0</v>
      </c>
      <c r="BH140" s="139">
        <f t="shared" si="17"/>
        <v>0</v>
      </c>
      <c r="BI140" s="139">
        <f t="shared" si="18"/>
        <v>0</v>
      </c>
      <c r="BJ140" s="13" t="s">
        <v>123</v>
      </c>
      <c r="BK140" s="140">
        <f t="shared" si="19"/>
        <v>0</v>
      </c>
      <c r="BL140" s="13" t="s">
        <v>122</v>
      </c>
      <c r="BM140" s="138" t="s">
        <v>151</v>
      </c>
    </row>
    <row r="141" spans="2:65" s="1" customFormat="1" ht="33" customHeight="1">
      <c r="B141" s="127"/>
      <c r="C141" s="128" t="s">
        <v>142</v>
      </c>
      <c r="D141" s="128" t="s">
        <v>118</v>
      </c>
      <c r="E141" s="129" t="s">
        <v>152</v>
      </c>
      <c r="F141" s="130" t="s">
        <v>153</v>
      </c>
      <c r="G141" s="131" t="s">
        <v>121</v>
      </c>
      <c r="H141" s="132">
        <v>403.03199999999998</v>
      </c>
      <c r="I141" s="132"/>
      <c r="J141" s="132">
        <f t="shared" si="10"/>
        <v>0</v>
      </c>
      <c r="K141" s="133"/>
      <c r="L141" s="25"/>
      <c r="M141" s="134" t="s">
        <v>1</v>
      </c>
      <c r="N141" s="135" t="s">
        <v>36</v>
      </c>
      <c r="O141" s="136">
        <v>0.104</v>
      </c>
      <c r="P141" s="136">
        <f t="shared" si="11"/>
        <v>41.915327999999995</v>
      </c>
      <c r="Q141" s="136">
        <v>2.572E-2</v>
      </c>
      <c r="R141" s="136">
        <f t="shared" si="12"/>
        <v>10.36598304</v>
      </c>
      <c r="S141" s="136">
        <v>0</v>
      </c>
      <c r="T141" s="137">
        <f t="shared" si="13"/>
        <v>0</v>
      </c>
      <c r="AR141" s="138" t="s">
        <v>122</v>
      </c>
      <c r="AT141" s="138" t="s">
        <v>118</v>
      </c>
      <c r="AU141" s="138" t="s">
        <v>123</v>
      </c>
      <c r="AY141" s="13" t="s">
        <v>115</v>
      </c>
      <c r="BE141" s="139">
        <f t="shared" si="14"/>
        <v>0</v>
      </c>
      <c r="BF141" s="139">
        <f t="shared" si="15"/>
        <v>0</v>
      </c>
      <c r="BG141" s="139">
        <f t="shared" si="16"/>
        <v>0</v>
      </c>
      <c r="BH141" s="139">
        <f t="shared" si="17"/>
        <v>0</v>
      </c>
      <c r="BI141" s="139">
        <f t="shared" si="18"/>
        <v>0</v>
      </c>
      <c r="BJ141" s="13" t="s">
        <v>123</v>
      </c>
      <c r="BK141" s="140">
        <f t="shared" si="19"/>
        <v>0</v>
      </c>
      <c r="BL141" s="13" t="s">
        <v>122</v>
      </c>
      <c r="BM141" s="138" t="s">
        <v>154</v>
      </c>
    </row>
    <row r="142" spans="2:65" s="1" customFormat="1" ht="24.2" customHeight="1">
      <c r="B142" s="127"/>
      <c r="C142" s="128" t="s">
        <v>155</v>
      </c>
      <c r="D142" s="128" t="s">
        <v>118</v>
      </c>
      <c r="E142" s="129" t="s">
        <v>156</v>
      </c>
      <c r="F142" s="130" t="s">
        <v>157</v>
      </c>
      <c r="G142" s="131" t="s">
        <v>121</v>
      </c>
      <c r="H142" s="132">
        <v>331.60199999999998</v>
      </c>
      <c r="I142" s="132"/>
      <c r="J142" s="132">
        <f t="shared" si="10"/>
        <v>0</v>
      </c>
      <c r="K142" s="133"/>
      <c r="L142" s="25"/>
      <c r="M142" s="134" t="s">
        <v>1</v>
      </c>
      <c r="N142" s="135" t="s">
        <v>36</v>
      </c>
      <c r="O142" s="136">
        <v>0.32401000000000002</v>
      </c>
      <c r="P142" s="136">
        <f t="shared" si="11"/>
        <v>107.44236402</v>
      </c>
      <c r="Q142" s="136">
        <v>5.0000000000000002E-5</v>
      </c>
      <c r="R142" s="136">
        <f t="shared" si="12"/>
        <v>1.65801E-2</v>
      </c>
      <c r="S142" s="136">
        <v>0</v>
      </c>
      <c r="T142" s="137">
        <f t="shared" si="13"/>
        <v>0</v>
      </c>
      <c r="AR142" s="138" t="s">
        <v>122</v>
      </c>
      <c r="AT142" s="138" t="s">
        <v>118</v>
      </c>
      <c r="AU142" s="138" t="s">
        <v>123</v>
      </c>
      <c r="AY142" s="13" t="s">
        <v>115</v>
      </c>
      <c r="BE142" s="139">
        <f t="shared" si="14"/>
        <v>0</v>
      </c>
      <c r="BF142" s="139">
        <f t="shared" si="15"/>
        <v>0</v>
      </c>
      <c r="BG142" s="139">
        <f t="shared" si="16"/>
        <v>0</v>
      </c>
      <c r="BH142" s="139">
        <f t="shared" si="17"/>
        <v>0</v>
      </c>
      <c r="BI142" s="139">
        <f t="shared" si="18"/>
        <v>0</v>
      </c>
      <c r="BJ142" s="13" t="s">
        <v>123</v>
      </c>
      <c r="BK142" s="140">
        <f t="shared" si="19"/>
        <v>0</v>
      </c>
      <c r="BL142" s="13" t="s">
        <v>122</v>
      </c>
      <c r="BM142" s="138" t="s">
        <v>158</v>
      </c>
    </row>
    <row r="143" spans="2:65" s="1" customFormat="1" ht="16.5" customHeight="1">
      <c r="B143" s="127"/>
      <c r="C143" s="128" t="s">
        <v>159</v>
      </c>
      <c r="D143" s="128" t="s">
        <v>118</v>
      </c>
      <c r="E143" s="129" t="s">
        <v>160</v>
      </c>
      <c r="F143" s="130" t="s">
        <v>161</v>
      </c>
      <c r="G143" s="131" t="s">
        <v>162</v>
      </c>
      <c r="H143" s="132">
        <v>82.56</v>
      </c>
      <c r="I143" s="132"/>
      <c r="J143" s="132">
        <f t="shared" si="10"/>
        <v>0</v>
      </c>
      <c r="K143" s="133"/>
      <c r="L143" s="25"/>
      <c r="M143" s="134" t="s">
        <v>1</v>
      </c>
      <c r="N143" s="135" t="s">
        <v>36</v>
      </c>
      <c r="O143" s="136">
        <v>0.18820000000000001</v>
      </c>
      <c r="P143" s="136">
        <f t="shared" si="11"/>
        <v>15.537792000000001</v>
      </c>
      <c r="Q143" s="136">
        <v>4.2000000000000002E-4</v>
      </c>
      <c r="R143" s="136">
        <f t="shared" si="12"/>
        <v>3.4675200000000003E-2</v>
      </c>
      <c r="S143" s="136">
        <v>0</v>
      </c>
      <c r="T143" s="137">
        <f t="shared" si="13"/>
        <v>0</v>
      </c>
      <c r="AR143" s="138" t="s">
        <v>122</v>
      </c>
      <c r="AT143" s="138" t="s">
        <v>118</v>
      </c>
      <c r="AU143" s="138" t="s">
        <v>123</v>
      </c>
      <c r="AY143" s="13" t="s">
        <v>115</v>
      </c>
      <c r="BE143" s="139">
        <f t="shared" si="14"/>
        <v>0</v>
      </c>
      <c r="BF143" s="139">
        <f t="shared" si="15"/>
        <v>0</v>
      </c>
      <c r="BG143" s="139">
        <f t="shared" si="16"/>
        <v>0</v>
      </c>
      <c r="BH143" s="139">
        <f t="shared" si="17"/>
        <v>0</v>
      </c>
      <c r="BI143" s="139">
        <f t="shared" si="18"/>
        <v>0</v>
      </c>
      <c r="BJ143" s="13" t="s">
        <v>123</v>
      </c>
      <c r="BK143" s="140">
        <f t="shared" si="19"/>
        <v>0</v>
      </c>
      <c r="BL143" s="13" t="s">
        <v>122</v>
      </c>
      <c r="BM143" s="138" t="s">
        <v>163</v>
      </c>
    </row>
    <row r="144" spans="2:65" s="1" customFormat="1" ht="24.2" customHeight="1">
      <c r="B144" s="127"/>
      <c r="C144" s="128" t="s">
        <v>164</v>
      </c>
      <c r="D144" s="128" t="s">
        <v>118</v>
      </c>
      <c r="E144" s="129" t="s">
        <v>165</v>
      </c>
      <c r="F144" s="130" t="s">
        <v>166</v>
      </c>
      <c r="G144" s="131" t="s">
        <v>162</v>
      </c>
      <c r="H144" s="132">
        <v>134.31</v>
      </c>
      <c r="I144" s="132"/>
      <c r="J144" s="132">
        <f t="shared" si="10"/>
        <v>0</v>
      </c>
      <c r="K144" s="133"/>
      <c r="L144" s="25"/>
      <c r="M144" s="134" t="s">
        <v>1</v>
      </c>
      <c r="N144" s="135" t="s">
        <v>36</v>
      </c>
      <c r="O144" s="136">
        <v>9.4009999999999996E-2</v>
      </c>
      <c r="P144" s="136">
        <f t="shared" si="11"/>
        <v>12.6264831</v>
      </c>
      <c r="Q144" s="136">
        <v>3.0000000000000001E-5</v>
      </c>
      <c r="R144" s="136">
        <f t="shared" si="12"/>
        <v>4.0293000000000004E-3</v>
      </c>
      <c r="S144" s="136">
        <v>0</v>
      </c>
      <c r="T144" s="137">
        <f t="shared" si="13"/>
        <v>0</v>
      </c>
      <c r="AR144" s="138" t="s">
        <v>122</v>
      </c>
      <c r="AT144" s="138" t="s">
        <v>118</v>
      </c>
      <c r="AU144" s="138" t="s">
        <v>123</v>
      </c>
      <c r="AY144" s="13" t="s">
        <v>115</v>
      </c>
      <c r="BE144" s="139">
        <f t="shared" si="14"/>
        <v>0</v>
      </c>
      <c r="BF144" s="139">
        <f t="shared" si="15"/>
        <v>0</v>
      </c>
      <c r="BG144" s="139">
        <f t="shared" si="16"/>
        <v>0</v>
      </c>
      <c r="BH144" s="139">
        <f t="shared" si="17"/>
        <v>0</v>
      </c>
      <c r="BI144" s="139">
        <f t="shared" si="18"/>
        <v>0</v>
      </c>
      <c r="BJ144" s="13" t="s">
        <v>123</v>
      </c>
      <c r="BK144" s="140">
        <f t="shared" si="19"/>
        <v>0</v>
      </c>
      <c r="BL144" s="13" t="s">
        <v>122</v>
      </c>
      <c r="BM144" s="138" t="s">
        <v>167</v>
      </c>
    </row>
    <row r="145" spans="2:65" s="1" customFormat="1" ht="16.5" customHeight="1">
      <c r="B145" s="127"/>
      <c r="C145" s="128" t="s">
        <v>168</v>
      </c>
      <c r="D145" s="128" t="s">
        <v>118</v>
      </c>
      <c r="E145" s="129" t="s">
        <v>169</v>
      </c>
      <c r="F145" s="130" t="s">
        <v>170</v>
      </c>
      <c r="G145" s="131" t="s">
        <v>162</v>
      </c>
      <c r="H145" s="132">
        <v>82.56</v>
      </c>
      <c r="I145" s="132"/>
      <c r="J145" s="132">
        <f t="shared" si="10"/>
        <v>0</v>
      </c>
      <c r="K145" s="133"/>
      <c r="L145" s="25"/>
      <c r="M145" s="134" t="s">
        <v>1</v>
      </c>
      <c r="N145" s="135" t="s">
        <v>36</v>
      </c>
      <c r="O145" s="136">
        <v>9.4020000000000006E-2</v>
      </c>
      <c r="P145" s="136">
        <f t="shared" si="11"/>
        <v>7.7622912000000008</v>
      </c>
      <c r="Q145" s="136">
        <v>5.0000000000000002E-5</v>
      </c>
      <c r="R145" s="136">
        <f t="shared" si="12"/>
        <v>4.1280000000000006E-3</v>
      </c>
      <c r="S145" s="136">
        <v>0</v>
      </c>
      <c r="T145" s="137">
        <f t="shared" si="13"/>
        <v>0</v>
      </c>
      <c r="AR145" s="138" t="s">
        <v>122</v>
      </c>
      <c r="AT145" s="138" t="s">
        <v>118</v>
      </c>
      <c r="AU145" s="138" t="s">
        <v>123</v>
      </c>
      <c r="AY145" s="13" t="s">
        <v>115</v>
      </c>
      <c r="BE145" s="139">
        <f t="shared" si="14"/>
        <v>0</v>
      </c>
      <c r="BF145" s="139">
        <f t="shared" si="15"/>
        <v>0</v>
      </c>
      <c r="BG145" s="139">
        <f t="shared" si="16"/>
        <v>0</v>
      </c>
      <c r="BH145" s="139">
        <f t="shared" si="17"/>
        <v>0</v>
      </c>
      <c r="BI145" s="139">
        <f t="shared" si="18"/>
        <v>0</v>
      </c>
      <c r="BJ145" s="13" t="s">
        <v>123</v>
      </c>
      <c r="BK145" s="140">
        <f t="shared" si="19"/>
        <v>0</v>
      </c>
      <c r="BL145" s="13" t="s">
        <v>122</v>
      </c>
      <c r="BM145" s="138" t="s">
        <v>171</v>
      </c>
    </row>
    <row r="146" spans="2:65" s="1" customFormat="1" ht="16.5" customHeight="1">
      <c r="B146" s="127"/>
      <c r="C146" s="128" t="s">
        <v>172</v>
      </c>
      <c r="D146" s="128" t="s">
        <v>118</v>
      </c>
      <c r="E146" s="129" t="s">
        <v>173</v>
      </c>
      <c r="F146" s="130" t="s">
        <v>174</v>
      </c>
      <c r="G146" s="131" t="s">
        <v>162</v>
      </c>
      <c r="H146" s="132">
        <v>91.47</v>
      </c>
      <c r="I146" s="132"/>
      <c r="J146" s="132">
        <f t="shared" si="10"/>
        <v>0</v>
      </c>
      <c r="K146" s="133"/>
      <c r="L146" s="25"/>
      <c r="M146" s="134" t="s">
        <v>1</v>
      </c>
      <c r="N146" s="135" t="s">
        <v>36</v>
      </c>
      <c r="O146" s="136">
        <v>9.4030000000000002E-2</v>
      </c>
      <c r="P146" s="136">
        <f t="shared" si="11"/>
        <v>8.6009241000000003</v>
      </c>
      <c r="Q146" s="136">
        <v>6.9999999999999994E-5</v>
      </c>
      <c r="R146" s="136">
        <f t="shared" si="12"/>
        <v>6.4028999999999996E-3</v>
      </c>
      <c r="S146" s="136">
        <v>0</v>
      </c>
      <c r="T146" s="137">
        <f t="shared" si="13"/>
        <v>0</v>
      </c>
      <c r="AR146" s="138" t="s">
        <v>122</v>
      </c>
      <c r="AT146" s="138" t="s">
        <v>118</v>
      </c>
      <c r="AU146" s="138" t="s">
        <v>123</v>
      </c>
      <c r="AY146" s="13" t="s">
        <v>115</v>
      </c>
      <c r="BE146" s="139">
        <f t="shared" si="14"/>
        <v>0</v>
      </c>
      <c r="BF146" s="139">
        <f t="shared" si="15"/>
        <v>0</v>
      </c>
      <c r="BG146" s="139">
        <f t="shared" si="16"/>
        <v>0</v>
      </c>
      <c r="BH146" s="139">
        <f t="shared" si="17"/>
        <v>0</v>
      </c>
      <c r="BI146" s="139">
        <f t="shared" si="18"/>
        <v>0</v>
      </c>
      <c r="BJ146" s="13" t="s">
        <v>123</v>
      </c>
      <c r="BK146" s="140">
        <f t="shared" si="19"/>
        <v>0</v>
      </c>
      <c r="BL146" s="13" t="s">
        <v>122</v>
      </c>
      <c r="BM146" s="138" t="s">
        <v>175</v>
      </c>
    </row>
    <row r="147" spans="2:65" s="1" customFormat="1" ht="24.2" customHeight="1">
      <c r="B147" s="127"/>
      <c r="C147" s="128" t="s">
        <v>176</v>
      </c>
      <c r="D147" s="128" t="s">
        <v>118</v>
      </c>
      <c r="E147" s="129" t="s">
        <v>177</v>
      </c>
      <c r="F147" s="130" t="s">
        <v>178</v>
      </c>
      <c r="G147" s="131" t="s">
        <v>179</v>
      </c>
      <c r="H147" s="132">
        <v>101</v>
      </c>
      <c r="I147" s="132"/>
      <c r="J147" s="132">
        <f t="shared" si="10"/>
        <v>0</v>
      </c>
      <c r="K147" s="133"/>
      <c r="L147" s="25"/>
      <c r="M147" s="134" t="s">
        <v>1</v>
      </c>
      <c r="N147" s="135" t="s">
        <v>36</v>
      </c>
      <c r="O147" s="136">
        <v>9.4E-2</v>
      </c>
      <c r="P147" s="136">
        <f t="shared" si="11"/>
        <v>9.4939999999999998</v>
      </c>
      <c r="Q147" s="136">
        <v>1.4999999999999999E-4</v>
      </c>
      <c r="R147" s="136">
        <f t="shared" si="12"/>
        <v>1.5149999999999999E-2</v>
      </c>
      <c r="S147" s="136">
        <v>0</v>
      </c>
      <c r="T147" s="137">
        <f t="shared" si="13"/>
        <v>0</v>
      </c>
      <c r="AR147" s="138" t="s">
        <v>122</v>
      </c>
      <c r="AT147" s="138" t="s">
        <v>118</v>
      </c>
      <c r="AU147" s="138" t="s">
        <v>123</v>
      </c>
      <c r="AY147" s="13" t="s">
        <v>115</v>
      </c>
      <c r="BE147" s="139">
        <f t="shared" si="14"/>
        <v>0</v>
      </c>
      <c r="BF147" s="139">
        <f t="shared" si="15"/>
        <v>0</v>
      </c>
      <c r="BG147" s="139">
        <f t="shared" si="16"/>
        <v>0</v>
      </c>
      <c r="BH147" s="139">
        <f t="shared" si="17"/>
        <v>0</v>
      </c>
      <c r="BI147" s="139">
        <f t="shared" si="18"/>
        <v>0</v>
      </c>
      <c r="BJ147" s="13" t="s">
        <v>123</v>
      </c>
      <c r="BK147" s="140">
        <f t="shared" si="19"/>
        <v>0</v>
      </c>
      <c r="BL147" s="13" t="s">
        <v>122</v>
      </c>
      <c r="BM147" s="138" t="s">
        <v>180</v>
      </c>
    </row>
    <row r="148" spans="2:65" s="1" customFormat="1" ht="24.2" customHeight="1">
      <c r="B148" s="127"/>
      <c r="C148" s="128" t="s">
        <v>181</v>
      </c>
      <c r="D148" s="128" t="s">
        <v>118</v>
      </c>
      <c r="E148" s="129" t="s">
        <v>182</v>
      </c>
      <c r="F148" s="130" t="s">
        <v>183</v>
      </c>
      <c r="G148" s="131" t="s">
        <v>184</v>
      </c>
      <c r="H148" s="132">
        <v>82.900999999999996</v>
      </c>
      <c r="I148" s="132"/>
      <c r="J148" s="132">
        <f t="shared" si="10"/>
        <v>0</v>
      </c>
      <c r="K148" s="133"/>
      <c r="L148" s="25"/>
      <c r="M148" s="134" t="s">
        <v>1</v>
      </c>
      <c r="N148" s="135" t="s">
        <v>36</v>
      </c>
      <c r="O148" s="136">
        <v>1.2450000000000001</v>
      </c>
      <c r="P148" s="136">
        <f t="shared" si="11"/>
        <v>103.21174500000001</v>
      </c>
      <c r="Q148" s="136">
        <v>0</v>
      </c>
      <c r="R148" s="136">
        <f t="shared" si="12"/>
        <v>0</v>
      </c>
      <c r="S148" s="136">
        <v>1.4</v>
      </c>
      <c r="T148" s="137">
        <f t="shared" si="13"/>
        <v>116.06139999999999</v>
      </c>
      <c r="AR148" s="138" t="s">
        <v>122</v>
      </c>
      <c r="AT148" s="138" t="s">
        <v>118</v>
      </c>
      <c r="AU148" s="138" t="s">
        <v>123</v>
      </c>
      <c r="AY148" s="13" t="s">
        <v>115</v>
      </c>
      <c r="BE148" s="139">
        <f t="shared" si="14"/>
        <v>0</v>
      </c>
      <c r="BF148" s="139">
        <f t="shared" si="15"/>
        <v>0</v>
      </c>
      <c r="BG148" s="139">
        <f t="shared" si="16"/>
        <v>0</v>
      </c>
      <c r="BH148" s="139">
        <f t="shared" si="17"/>
        <v>0</v>
      </c>
      <c r="BI148" s="139">
        <f t="shared" si="18"/>
        <v>0</v>
      </c>
      <c r="BJ148" s="13" t="s">
        <v>123</v>
      </c>
      <c r="BK148" s="140">
        <f t="shared" si="19"/>
        <v>0</v>
      </c>
      <c r="BL148" s="13" t="s">
        <v>122</v>
      </c>
      <c r="BM148" s="138" t="s">
        <v>185</v>
      </c>
    </row>
    <row r="149" spans="2:65" s="1" customFormat="1" ht="37.700000000000003" customHeight="1">
      <c r="B149" s="127"/>
      <c r="C149" s="128" t="s">
        <v>186</v>
      </c>
      <c r="D149" s="128" t="s">
        <v>118</v>
      </c>
      <c r="E149" s="129" t="s">
        <v>187</v>
      </c>
      <c r="F149" s="130" t="s">
        <v>188</v>
      </c>
      <c r="G149" s="131" t="s">
        <v>121</v>
      </c>
      <c r="H149" s="132">
        <v>312.83800000000002</v>
      </c>
      <c r="I149" s="132"/>
      <c r="J149" s="132">
        <f t="shared" si="10"/>
        <v>0</v>
      </c>
      <c r="K149" s="133"/>
      <c r="L149" s="25"/>
      <c r="M149" s="134" t="s">
        <v>1</v>
      </c>
      <c r="N149" s="135" t="s">
        <v>36</v>
      </c>
      <c r="O149" s="136">
        <v>0.12691</v>
      </c>
      <c r="P149" s="136">
        <f t="shared" si="11"/>
        <v>39.702270580000004</v>
      </c>
      <c r="Q149" s="136">
        <v>0</v>
      </c>
      <c r="R149" s="136">
        <f t="shared" si="12"/>
        <v>0</v>
      </c>
      <c r="S149" s="136">
        <v>2.9000000000000001E-2</v>
      </c>
      <c r="T149" s="137">
        <f t="shared" si="13"/>
        <v>9.0723020000000005</v>
      </c>
      <c r="AR149" s="138" t="s">
        <v>122</v>
      </c>
      <c r="AT149" s="138" t="s">
        <v>118</v>
      </c>
      <c r="AU149" s="138" t="s">
        <v>123</v>
      </c>
      <c r="AY149" s="13" t="s">
        <v>115</v>
      </c>
      <c r="BE149" s="139">
        <f t="shared" si="14"/>
        <v>0</v>
      </c>
      <c r="BF149" s="139">
        <f t="shared" si="15"/>
        <v>0</v>
      </c>
      <c r="BG149" s="139">
        <f t="shared" si="16"/>
        <v>0</v>
      </c>
      <c r="BH149" s="139">
        <f t="shared" si="17"/>
        <v>0</v>
      </c>
      <c r="BI149" s="139">
        <f t="shared" si="18"/>
        <v>0</v>
      </c>
      <c r="BJ149" s="13" t="s">
        <v>123</v>
      </c>
      <c r="BK149" s="140">
        <f t="shared" si="19"/>
        <v>0</v>
      </c>
      <c r="BL149" s="13" t="s">
        <v>122</v>
      </c>
      <c r="BM149" s="138" t="s">
        <v>189</v>
      </c>
    </row>
    <row r="150" spans="2:65" s="1" customFormat="1" ht="37.700000000000003" customHeight="1">
      <c r="B150" s="127"/>
      <c r="C150" s="128" t="s">
        <v>190</v>
      </c>
      <c r="D150" s="128" t="s">
        <v>118</v>
      </c>
      <c r="E150" s="129" t="s">
        <v>191</v>
      </c>
      <c r="F150" s="130" t="s">
        <v>192</v>
      </c>
      <c r="G150" s="131" t="s">
        <v>121</v>
      </c>
      <c r="H150" s="132">
        <v>80.209000000000003</v>
      </c>
      <c r="I150" s="132"/>
      <c r="J150" s="132">
        <f t="shared" si="10"/>
        <v>0</v>
      </c>
      <c r="K150" s="133"/>
      <c r="L150" s="25"/>
      <c r="M150" s="134" t="s">
        <v>1</v>
      </c>
      <c r="N150" s="135" t="s">
        <v>36</v>
      </c>
      <c r="O150" s="136">
        <v>0.15078</v>
      </c>
      <c r="P150" s="136">
        <f t="shared" si="11"/>
        <v>12.09391302</v>
      </c>
      <c r="Q150" s="136">
        <v>0</v>
      </c>
      <c r="R150" s="136">
        <f t="shared" si="12"/>
        <v>0</v>
      </c>
      <c r="S150" s="136">
        <v>1.8409999999999999E-2</v>
      </c>
      <c r="T150" s="137">
        <f t="shared" si="13"/>
        <v>1.4766476900000001</v>
      </c>
      <c r="AR150" s="138" t="s">
        <v>181</v>
      </c>
      <c r="AT150" s="138" t="s">
        <v>118</v>
      </c>
      <c r="AU150" s="138" t="s">
        <v>123</v>
      </c>
      <c r="AY150" s="13" t="s">
        <v>115</v>
      </c>
      <c r="BE150" s="139">
        <f t="shared" si="14"/>
        <v>0</v>
      </c>
      <c r="BF150" s="139">
        <f t="shared" si="15"/>
        <v>0</v>
      </c>
      <c r="BG150" s="139">
        <f t="shared" si="16"/>
        <v>0</v>
      </c>
      <c r="BH150" s="139">
        <f t="shared" si="17"/>
        <v>0</v>
      </c>
      <c r="BI150" s="139">
        <f t="shared" si="18"/>
        <v>0</v>
      </c>
      <c r="BJ150" s="13" t="s">
        <v>123</v>
      </c>
      <c r="BK150" s="140">
        <f t="shared" si="19"/>
        <v>0</v>
      </c>
      <c r="BL150" s="13" t="s">
        <v>181</v>
      </c>
      <c r="BM150" s="138" t="s">
        <v>193</v>
      </c>
    </row>
    <row r="151" spans="2:65" s="1" customFormat="1" ht="21.75" customHeight="1">
      <c r="B151" s="127"/>
      <c r="C151" s="128" t="s">
        <v>194</v>
      </c>
      <c r="D151" s="128" t="s">
        <v>118</v>
      </c>
      <c r="E151" s="129" t="s">
        <v>195</v>
      </c>
      <c r="F151" s="130" t="s">
        <v>196</v>
      </c>
      <c r="G151" s="131" t="s">
        <v>197</v>
      </c>
      <c r="H151" s="132">
        <v>138.095</v>
      </c>
      <c r="I151" s="132"/>
      <c r="J151" s="132">
        <f t="shared" si="10"/>
        <v>0</v>
      </c>
      <c r="K151" s="133"/>
      <c r="L151" s="25"/>
      <c r="M151" s="134" t="s">
        <v>1</v>
      </c>
      <c r="N151" s="135" t="s">
        <v>36</v>
      </c>
      <c r="O151" s="136">
        <v>0.59799999999999998</v>
      </c>
      <c r="P151" s="136">
        <f t="shared" si="11"/>
        <v>82.58081</v>
      </c>
      <c r="Q151" s="136">
        <v>0</v>
      </c>
      <c r="R151" s="136">
        <f t="shared" si="12"/>
        <v>0</v>
      </c>
      <c r="S151" s="136">
        <v>0</v>
      </c>
      <c r="T151" s="137">
        <f t="shared" si="13"/>
        <v>0</v>
      </c>
      <c r="AR151" s="138" t="s">
        <v>122</v>
      </c>
      <c r="AT151" s="138" t="s">
        <v>118</v>
      </c>
      <c r="AU151" s="138" t="s">
        <v>123</v>
      </c>
      <c r="AY151" s="13" t="s">
        <v>115</v>
      </c>
      <c r="BE151" s="139">
        <f t="shared" si="14"/>
        <v>0</v>
      </c>
      <c r="BF151" s="139">
        <f t="shared" si="15"/>
        <v>0</v>
      </c>
      <c r="BG151" s="139">
        <f t="shared" si="16"/>
        <v>0</v>
      </c>
      <c r="BH151" s="139">
        <f t="shared" si="17"/>
        <v>0</v>
      </c>
      <c r="BI151" s="139">
        <f t="shared" si="18"/>
        <v>0</v>
      </c>
      <c r="BJ151" s="13" t="s">
        <v>123</v>
      </c>
      <c r="BK151" s="140">
        <f t="shared" si="19"/>
        <v>0</v>
      </c>
      <c r="BL151" s="13" t="s">
        <v>122</v>
      </c>
      <c r="BM151" s="138" t="s">
        <v>198</v>
      </c>
    </row>
    <row r="152" spans="2:65" s="1" customFormat="1" ht="24.2" customHeight="1">
      <c r="B152" s="127"/>
      <c r="C152" s="128" t="s">
        <v>7</v>
      </c>
      <c r="D152" s="128" t="s">
        <v>118</v>
      </c>
      <c r="E152" s="129" t="s">
        <v>199</v>
      </c>
      <c r="F152" s="130" t="s">
        <v>200</v>
      </c>
      <c r="G152" s="131" t="s">
        <v>197</v>
      </c>
      <c r="H152" s="132">
        <v>690.47500000000002</v>
      </c>
      <c r="I152" s="132"/>
      <c r="J152" s="132">
        <f t="shared" si="10"/>
        <v>0</v>
      </c>
      <c r="K152" s="133"/>
      <c r="L152" s="25"/>
      <c r="M152" s="134" t="s">
        <v>1</v>
      </c>
      <c r="N152" s="135" t="s">
        <v>36</v>
      </c>
      <c r="O152" s="136">
        <v>7.0000000000000001E-3</v>
      </c>
      <c r="P152" s="136">
        <f t="shared" si="11"/>
        <v>4.8333250000000003</v>
      </c>
      <c r="Q152" s="136">
        <v>0</v>
      </c>
      <c r="R152" s="136">
        <f t="shared" si="12"/>
        <v>0</v>
      </c>
      <c r="S152" s="136">
        <v>0</v>
      </c>
      <c r="T152" s="137">
        <f t="shared" si="13"/>
        <v>0</v>
      </c>
      <c r="AR152" s="138" t="s">
        <v>122</v>
      </c>
      <c r="AT152" s="138" t="s">
        <v>118</v>
      </c>
      <c r="AU152" s="138" t="s">
        <v>123</v>
      </c>
      <c r="AY152" s="13" t="s">
        <v>115</v>
      </c>
      <c r="BE152" s="139">
        <f t="shared" si="14"/>
        <v>0</v>
      </c>
      <c r="BF152" s="139">
        <f t="shared" si="15"/>
        <v>0</v>
      </c>
      <c r="BG152" s="139">
        <f t="shared" si="16"/>
        <v>0</v>
      </c>
      <c r="BH152" s="139">
        <f t="shared" si="17"/>
        <v>0</v>
      </c>
      <c r="BI152" s="139">
        <f t="shared" si="18"/>
        <v>0</v>
      </c>
      <c r="BJ152" s="13" t="s">
        <v>123</v>
      </c>
      <c r="BK152" s="140">
        <f t="shared" si="19"/>
        <v>0</v>
      </c>
      <c r="BL152" s="13" t="s">
        <v>122</v>
      </c>
      <c r="BM152" s="138" t="s">
        <v>201</v>
      </c>
    </row>
    <row r="153" spans="2:65" s="1" customFormat="1" ht="24.2" customHeight="1">
      <c r="B153" s="127"/>
      <c r="C153" s="128" t="s">
        <v>202</v>
      </c>
      <c r="D153" s="128" t="s">
        <v>118</v>
      </c>
      <c r="E153" s="129" t="s">
        <v>203</v>
      </c>
      <c r="F153" s="130" t="s">
        <v>204</v>
      </c>
      <c r="G153" s="131" t="s">
        <v>197</v>
      </c>
      <c r="H153" s="132">
        <v>126.61</v>
      </c>
      <c r="I153" s="132"/>
      <c r="J153" s="132">
        <f t="shared" si="10"/>
        <v>0</v>
      </c>
      <c r="K153" s="133"/>
      <c r="L153" s="25"/>
      <c r="M153" s="134" t="s">
        <v>1</v>
      </c>
      <c r="N153" s="135" t="s">
        <v>36</v>
      </c>
      <c r="O153" s="136">
        <v>0</v>
      </c>
      <c r="P153" s="136">
        <f t="shared" si="11"/>
        <v>0</v>
      </c>
      <c r="Q153" s="136">
        <v>0</v>
      </c>
      <c r="R153" s="136">
        <f t="shared" si="12"/>
        <v>0</v>
      </c>
      <c r="S153" s="136">
        <v>0</v>
      </c>
      <c r="T153" s="137">
        <f t="shared" si="13"/>
        <v>0</v>
      </c>
      <c r="AR153" s="138" t="s">
        <v>122</v>
      </c>
      <c r="AT153" s="138" t="s">
        <v>118</v>
      </c>
      <c r="AU153" s="138" t="s">
        <v>123</v>
      </c>
      <c r="AY153" s="13" t="s">
        <v>115</v>
      </c>
      <c r="BE153" s="139">
        <f t="shared" si="14"/>
        <v>0</v>
      </c>
      <c r="BF153" s="139">
        <f t="shared" si="15"/>
        <v>0</v>
      </c>
      <c r="BG153" s="139">
        <f t="shared" si="16"/>
        <v>0</v>
      </c>
      <c r="BH153" s="139">
        <f t="shared" si="17"/>
        <v>0</v>
      </c>
      <c r="BI153" s="139">
        <f t="shared" si="18"/>
        <v>0</v>
      </c>
      <c r="BJ153" s="13" t="s">
        <v>123</v>
      </c>
      <c r="BK153" s="140">
        <f t="shared" si="19"/>
        <v>0</v>
      </c>
      <c r="BL153" s="13" t="s">
        <v>122</v>
      </c>
      <c r="BM153" s="138" t="s">
        <v>205</v>
      </c>
    </row>
    <row r="154" spans="2:65" s="1" customFormat="1" ht="24.2" customHeight="1">
      <c r="B154" s="127"/>
      <c r="C154" s="128" t="s">
        <v>206</v>
      </c>
      <c r="D154" s="128" t="s">
        <v>118</v>
      </c>
      <c r="E154" s="129" t="s">
        <v>207</v>
      </c>
      <c r="F154" s="130" t="s">
        <v>208</v>
      </c>
      <c r="G154" s="131" t="s">
        <v>197</v>
      </c>
      <c r="H154" s="132">
        <v>5.694</v>
      </c>
      <c r="I154" s="132"/>
      <c r="J154" s="132">
        <f t="shared" si="10"/>
        <v>0</v>
      </c>
      <c r="K154" s="133"/>
      <c r="L154" s="25"/>
      <c r="M154" s="134" t="s">
        <v>1</v>
      </c>
      <c r="N154" s="135" t="s">
        <v>36</v>
      </c>
      <c r="O154" s="136">
        <v>0</v>
      </c>
      <c r="P154" s="136">
        <f t="shared" si="11"/>
        <v>0</v>
      </c>
      <c r="Q154" s="136">
        <v>0</v>
      </c>
      <c r="R154" s="136">
        <f t="shared" si="12"/>
        <v>0</v>
      </c>
      <c r="S154" s="136">
        <v>0</v>
      </c>
      <c r="T154" s="137">
        <f t="shared" si="13"/>
        <v>0</v>
      </c>
      <c r="AR154" s="138" t="s">
        <v>122</v>
      </c>
      <c r="AT154" s="138" t="s">
        <v>118</v>
      </c>
      <c r="AU154" s="138" t="s">
        <v>123</v>
      </c>
      <c r="AY154" s="13" t="s">
        <v>115</v>
      </c>
      <c r="BE154" s="139">
        <f t="shared" si="14"/>
        <v>0</v>
      </c>
      <c r="BF154" s="139">
        <f t="shared" si="15"/>
        <v>0</v>
      </c>
      <c r="BG154" s="139">
        <f t="shared" si="16"/>
        <v>0</v>
      </c>
      <c r="BH154" s="139">
        <f t="shared" si="17"/>
        <v>0</v>
      </c>
      <c r="BI154" s="139">
        <f t="shared" si="18"/>
        <v>0</v>
      </c>
      <c r="BJ154" s="13" t="s">
        <v>123</v>
      </c>
      <c r="BK154" s="140">
        <f t="shared" si="19"/>
        <v>0</v>
      </c>
      <c r="BL154" s="13" t="s">
        <v>122</v>
      </c>
      <c r="BM154" s="138" t="s">
        <v>209</v>
      </c>
    </row>
    <row r="155" spans="2:65" s="1" customFormat="1" ht="24.2" customHeight="1">
      <c r="B155" s="127"/>
      <c r="C155" s="128" t="s">
        <v>210</v>
      </c>
      <c r="D155" s="128" t="s">
        <v>118</v>
      </c>
      <c r="E155" s="129" t="s">
        <v>211</v>
      </c>
      <c r="F155" s="130" t="s">
        <v>212</v>
      </c>
      <c r="G155" s="131" t="s">
        <v>197</v>
      </c>
      <c r="H155" s="132">
        <v>6.226</v>
      </c>
      <c r="I155" s="132"/>
      <c r="J155" s="132">
        <f t="shared" si="10"/>
        <v>0</v>
      </c>
      <c r="K155" s="133"/>
      <c r="L155" s="25"/>
      <c r="M155" s="134" t="s">
        <v>1</v>
      </c>
      <c r="N155" s="135" t="s">
        <v>36</v>
      </c>
      <c r="O155" s="136">
        <v>0</v>
      </c>
      <c r="P155" s="136">
        <f t="shared" si="11"/>
        <v>0</v>
      </c>
      <c r="Q155" s="136">
        <v>0</v>
      </c>
      <c r="R155" s="136">
        <f t="shared" si="12"/>
        <v>0</v>
      </c>
      <c r="S155" s="136">
        <v>0</v>
      </c>
      <c r="T155" s="137">
        <f t="shared" si="13"/>
        <v>0</v>
      </c>
      <c r="AR155" s="138" t="s">
        <v>122</v>
      </c>
      <c r="AT155" s="138" t="s">
        <v>118</v>
      </c>
      <c r="AU155" s="138" t="s">
        <v>123</v>
      </c>
      <c r="AY155" s="13" t="s">
        <v>115</v>
      </c>
      <c r="BE155" s="139">
        <f t="shared" si="14"/>
        <v>0</v>
      </c>
      <c r="BF155" s="139">
        <f t="shared" si="15"/>
        <v>0</v>
      </c>
      <c r="BG155" s="139">
        <f t="shared" si="16"/>
        <v>0</v>
      </c>
      <c r="BH155" s="139">
        <f t="shared" si="17"/>
        <v>0</v>
      </c>
      <c r="BI155" s="139">
        <f t="shared" si="18"/>
        <v>0</v>
      </c>
      <c r="BJ155" s="13" t="s">
        <v>123</v>
      </c>
      <c r="BK155" s="140">
        <f t="shared" si="19"/>
        <v>0</v>
      </c>
      <c r="BL155" s="13" t="s">
        <v>122</v>
      </c>
      <c r="BM155" s="138" t="s">
        <v>213</v>
      </c>
    </row>
    <row r="156" spans="2:65" s="11" customFormat="1" ht="22.7" customHeight="1">
      <c r="B156" s="116"/>
      <c r="D156" s="117" t="s">
        <v>69</v>
      </c>
      <c r="E156" s="125" t="s">
        <v>214</v>
      </c>
      <c r="F156" s="125" t="s">
        <v>215</v>
      </c>
      <c r="J156" s="126">
        <f>BK156</f>
        <v>0</v>
      </c>
      <c r="L156" s="116"/>
      <c r="M156" s="120"/>
      <c r="P156" s="121">
        <f>P157</f>
        <v>85.404524999999992</v>
      </c>
      <c r="R156" s="121">
        <f>R157</f>
        <v>0</v>
      </c>
      <c r="T156" s="122">
        <f>T157</f>
        <v>0</v>
      </c>
      <c r="AR156" s="117" t="s">
        <v>78</v>
      </c>
      <c r="AT156" s="123" t="s">
        <v>69</v>
      </c>
      <c r="AU156" s="123" t="s">
        <v>78</v>
      </c>
      <c r="AY156" s="117" t="s">
        <v>115</v>
      </c>
      <c r="BK156" s="124">
        <f>BK157</f>
        <v>0</v>
      </c>
    </row>
    <row r="157" spans="2:65" s="1" customFormat="1" ht="24.2" customHeight="1">
      <c r="B157" s="127"/>
      <c r="C157" s="128" t="s">
        <v>216</v>
      </c>
      <c r="D157" s="128" t="s">
        <v>118</v>
      </c>
      <c r="E157" s="129" t="s">
        <v>217</v>
      </c>
      <c r="F157" s="130" t="s">
        <v>218</v>
      </c>
      <c r="G157" s="131" t="s">
        <v>197</v>
      </c>
      <c r="H157" s="132">
        <v>34.674999999999997</v>
      </c>
      <c r="I157" s="132"/>
      <c r="J157" s="132">
        <f>ROUND(I157*H157,3)</f>
        <v>0</v>
      </c>
      <c r="K157" s="133"/>
      <c r="L157" s="25"/>
      <c r="M157" s="134" t="s">
        <v>1</v>
      </c>
      <c r="N157" s="135" t="s">
        <v>36</v>
      </c>
      <c r="O157" s="136">
        <v>2.4630000000000001</v>
      </c>
      <c r="P157" s="136">
        <f>O157*H157</f>
        <v>85.404524999999992</v>
      </c>
      <c r="Q157" s="136">
        <v>0</v>
      </c>
      <c r="R157" s="136">
        <f>Q157*H157</f>
        <v>0</v>
      </c>
      <c r="S157" s="136">
        <v>0</v>
      </c>
      <c r="T157" s="137">
        <f>S157*H157</f>
        <v>0</v>
      </c>
      <c r="AR157" s="138" t="s">
        <v>122</v>
      </c>
      <c r="AT157" s="138" t="s">
        <v>118</v>
      </c>
      <c r="AU157" s="138" t="s">
        <v>123</v>
      </c>
      <c r="AY157" s="13" t="s">
        <v>115</v>
      </c>
      <c r="BE157" s="139">
        <f>IF(N157="základná",J157,0)</f>
        <v>0</v>
      </c>
      <c r="BF157" s="139">
        <f>IF(N157="znížená",J157,0)</f>
        <v>0</v>
      </c>
      <c r="BG157" s="139">
        <f>IF(N157="zákl. prenesená",J157,0)</f>
        <v>0</v>
      </c>
      <c r="BH157" s="139">
        <f>IF(N157="zníž. prenesená",J157,0)</f>
        <v>0</v>
      </c>
      <c r="BI157" s="139">
        <f>IF(N157="nulová",J157,0)</f>
        <v>0</v>
      </c>
      <c r="BJ157" s="13" t="s">
        <v>123</v>
      </c>
      <c r="BK157" s="140">
        <f>ROUND(I157*H157,3)</f>
        <v>0</v>
      </c>
      <c r="BL157" s="13" t="s">
        <v>122</v>
      </c>
      <c r="BM157" s="138" t="s">
        <v>219</v>
      </c>
    </row>
    <row r="158" spans="2:65" s="11" customFormat="1" ht="26.1" customHeight="1">
      <c r="B158" s="116"/>
      <c r="D158" s="117" t="s">
        <v>69</v>
      </c>
      <c r="E158" s="118" t="s">
        <v>220</v>
      </c>
      <c r="F158" s="118" t="s">
        <v>221</v>
      </c>
      <c r="J158" s="119">
        <f>BK158</f>
        <v>0</v>
      </c>
      <c r="L158" s="116"/>
      <c r="M158" s="120"/>
      <c r="P158" s="121">
        <f>P159+P177+P181+P188+P199+P209+P222+P224</f>
        <v>1798.53655785</v>
      </c>
      <c r="R158" s="121">
        <f>R159+R177+R181+R188+R199+R209+R222+R224</f>
        <v>26.451972760000004</v>
      </c>
      <c r="T158" s="122">
        <f>T159+T177+T181+T188+T199+T209+T222+T224</f>
        <v>11.484811439999998</v>
      </c>
      <c r="AR158" s="117" t="s">
        <v>123</v>
      </c>
      <c r="AT158" s="123" t="s">
        <v>69</v>
      </c>
      <c r="AU158" s="123" t="s">
        <v>70</v>
      </c>
      <c r="AY158" s="117" t="s">
        <v>115</v>
      </c>
      <c r="BK158" s="124">
        <f>BK159+BK177+BK181+BK188+BK199+BK209+BK222+BK224</f>
        <v>0</v>
      </c>
    </row>
    <row r="159" spans="2:65" s="11" customFormat="1" ht="22.7" customHeight="1">
      <c r="B159" s="116"/>
      <c r="D159" s="117" t="s">
        <v>69</v>
      </c>
      <c r="E159" s="125" t="s">
        <v>222</v>
      </c>
      <c r="F159" s="125" t="s">
        <v>223</v>
      </c>
      <c r="J159" s="126">
        <f>BK159</f>
        <v>0</v>
      </c>
      <c r="L159" s="116"/>
      <c r="M159" s="120"/>
      <c r="P159" s="121">
        <f>SUM(P160:P176)</f>
        <v>11.082488</v>
      </c>
      <c r="R159" s="121">
        <f>SUM(R160:R176)</f>
        <v>0.85055999999999998</v>
      </c>
      <c r="T159" s="122">
        <f>SUM(T160:T176)</f>
        <v>0</v>
      </c>
      <c r="AR159" s="117" t="s">
        <v>78</v>
      </c>
      <c r="AT159" s="123" t="s">
        <v>69</v>
      </c>
      <c r="AU159" s="123" t="s">
        <v>78</v>
      </c>
      <c r="AY159" s="117" t="s">
        <v>115</v>
      </c>
      <c r="BK159" s="124">
        <f>SUM(BK160:BK176)</f>
        <v>0</v>
      </c>
    </row>
    <row r="160" spans="2:65" s="1" customFormat="1" ht="33" customHeight="1">
      <c r="B160" s="127"/>
      <c r="C160" s="128" t="s">
        <v>224</v>
      </c>
      <c r="D160" s="128" t="s">
        <v>118</v>
      </c>
      <c r="E160" s="129" t="s">
        <v>225</v>
      </c>
      <c r="F160" s="130" t="s">
        <v>226</v>
      </c>
      <c r="G160" s="131" t="s">
        <v>179</v>
      </c>
      <c r="H160" s="132">
        <v>12</v>
      </c>
      <c r="I160" s="132"/>
      <c r="J160" s="132">
        <f t="shared" ref="J160:J176" si="20">ROUND(I160*H160,3)</f>
        <v>0</v>
      </c>
      <c r="K160" s="133"/>
      <c r="L160" s="25"/>
      <c r="M160" s="134" t="s">
        <v>1</v>
      </c>
      <c r="N160" s="135" t="s">
        <v>36</v>
      </c>
      <c r="O160" s="136">
        <v>0.58267199999999997</v>
      </c>
      <c r="P160" s="136">
        <f t="shared" ref="P160:P176" si="21">O160*H160</f>
        <v>6.9920639999999992</v>
      </c>
      <c r="Q160" s="136">
        <v>2.0000000000000002E-5</v>
      </c>
      <c r="R160" s="136">
        <f t="shared" ref="R160:R176" si="22">Q160*H160</f>
        <v>2.4000000000000003E-4</v>
      </c>
      <c r="S160" s="136">
        <v>0</v>
      </c>
      <c r="T160" s="137">
        <f t="shared" ref="T160:T176" si="23">S160*H160</f>
        <v>0</v>
      </c>
      <c r="AR160" s="138" t="s">
        <v>122</v>
      </c>
      <c r="AT160" s="138" t="s">
        <v>118</v>
      </c>
      <c r="AU160" s="138" t="s">
        <v>123</v>
      </c>
      <c r="AY160" s="13" t="s">
        <v>115</v>
      </c>
      <c r="BE160" s="139">
        <f t="shared" ref="BE160:BE176" si="24">IF(N160="základná",J160,0)</f>
        <v>0</v>
      </c>
      <c r="BF160" s="139">
        <f t="shared" ref="BF160:BF176" si="25">IF(N160="znížená",J160,0)</f>
        <v>0</v>
      </c>
      <c r="BG160" s="139">
        <f t="shared" ref="BG160:BG176" si="26">IF(N160="zákl. prenesená",J160,0)</f>
        <v>0</v>
      </c>
      <c r="BH160" s="139">
        <f t="shared" ref="BH160:BH176" si="27">IF(N160="zníž. prenesená",J160,0)</f>
        <v>0</v>
      </c>
      <c r="BI160" s="139">
        <f t="shared" ref="BI160:BI176" si="28">IF(N160="nulová",J160,0)</f>
        <v>0</v>
      </c>
      <c r="BJ160" s="13" t="s">
        <v>123</v>
      </c>
      <c r="BK160" s="140">
        <f t="shared" ref="BK160:BK176" si="29">ROUND(I160*H160,3)</f>
        <v>0</v>
      </c>
      <c r="BL160" s="13" t="s">
        <v>122</v>
      </c>
      <c r="BM160" s="138" t="s">
        <v>227</v>
      </c>
    </row>
    <row r="161" spans="2:65" s="1" customFormat="1" ht="33" customHeight="1">
      <c r="B161" s="127"/>
      <c r="C161" s="141" t="s">
        <v>228</v>
      </c>
      <c r="D161" s="141" t="s">
        <v>229</v>
      </c>
      <c r="E161" s="142" t="s">
        <v>230</v>
      </c>
      <c r="F161" s="143" t="s">
        <v>231</v>
      </c>
      <c r="G161" s="144" t="s">
        <v>179</v>
      </c>
      <c r="H161" s="145">
        <v>3</v>
      </c>
      <c r="I161" s="145"/>
      <c r="J161" s="145">
        <f t="shared" si="20"/>
        <v>0</v>
      </c>
      <c r="K161" s="146"/>
      <c r="L161" s="147"/>
      <c r="M161" s="148" t="s">
        <v>1</v>
      </c>
      <c r="N161" s="149" t="s">
        <v>36</v>
      </c>
      <c r="O161" s="136">
        <v>0</v>
      </c>
      <c r="P161" s="136">
        <f t="shared" si="21"/>
        <v>0</v>
      </c>
      <c r="Q161" s="136">
        <v>4.7300000000000002E-2</v>
      </c>
      <c r="R161" s="136">
        <f t="shared" si="22"/>
        <v>0.1419</v>
      </c>
      <c r="S161" s="136">
        <v>0</v>
      </c>
      <c r="T161" s="137">
        <f t="shared" si="23"/>
        <v>0</v>
      </c>
      <c r="AR161" s="138" t="s">
        <v>148</v>
      </c>
      <c r="AT161" s="138" t="s">
        <v>229</v>
      </c>
      <c r="AU161" s="138" t="s">
        <v>123</v>
      </c>
      <c r="AY161" s="13" t="s">
        <v>115</v>
      </c>
      <c r="BE161" s="139">
        <f t="shared" si="24"/>
        <v>0</v>
      </c>
      <c r="BF161" s="139">
        <f t="shared" si="25"/>
        <v>0</v>
      </c>
      <c r="BG161" s="139">
        <f t="shared" si="26"/>
        <v>0</v>
      </c>
      <c r="BH161" s="139">
        <f t="shared" si="27"/>
        <v>0</v>
      </c>
      <c r="BI161" s="139">
        <f t="shared" si="28"/>
        <v>0</v>
      </c>
      <c r="BJ161" s="13" t="s">
        <v>123</v>
      </c>
      <c r="BK161" s="140">
        <f t="shared" si="29"/>
        <v>0</v>
      </c>
      <c r="BL161" s="13" t="s">
        <v>122</v>
      </c>
      <c r="BM161" s="138" t="s">
        <v>232</v>
      </c>
    </row>
    <row r="162" spans="2:65" s="1" customFormat="1" ht="33" customHeight="1">
      <c r="B162" s="127"/>
      <c r="C162" s="141" t="s">
        <v>233</v>
      </c>
      <c r="D162" s="141" t="s">
        <v>229</v>
      </c>
      <c r="E162" s="142" t="s">
        <v>234</v>
      </c>
      <c r="F162" s="143" t="s">
        <v>235</v>
      </c>
      <c r="G162" s="144" t="s">
        <v>179</v>
      </c>
      <c r="H162" s="145">
        <v>9</v>
      </c>
      <c r="I162" s="145"/>
      <c r="J162" s="145">
        <f t="shared" si="20"/>
        <v>0</v>
      </c>
      <c r="K162" s="146"/>
      <c r="L162" s="147"/>
      <c r="M162" s="148" t="s">
        <v>1</v>
      </c>
      <c r="N162" s="149" t="s">
        <v>36</v>
      </c>
      <c r="O162" s="136">
        <v>0</v>
      </c>
      <c r="P162" s="136">
        <f t="shared" si="21"/>
        <v>0</v>
      </c>
      <c r="Q162" s="136">
        <v>3.7839999999999999E-2</v>
      </c>
      <c r="R162" s="136">
        <f t="shared" si="22"/>
        <v>0.34055999999999997</v>
      </c>
      <c r="S162" s="136">
        <v>0</v>
      </c>
      <c r="T162" s="137">
        <f t="shared" si="23"/>
        <v>0</v>
      </c>
      <c r="AR162" s="138" t="s">
        <v>148</v>
      </c>
      <c r="AT162" s="138" t="s">
        <v>229</v>
      </c>
      <c r="AU162" s="138" t="s">
        <v>123</v>
      </c>
      <c r="AY162" s="13" t="s">
        <v>115</v>
      </c>
      <c r="BE162" s="139">
        <f t="shared" si="24"/>
        <v>0</v>
      </c>
      <c r="BF162" s="139">
        <f t="shared" si="25"/>
        <v>0</v>
      </c>
      <c r="BG162" s="139">
        <f t="shared" si="26"/>
        <v>0</v>
      </c>
      <c r="BH162" s="139">
        <f t="shared" si="27"/>
        <v>0</v>
      </c>
      <c r="BI162" s="139">
        <f t="shared" si="28"/>
        <v>0</v>
      </c>
      <c r="BJ162" s="13" t="s">
        <v>123</v>
      </c>
      <c r="BK162" s="140">
        <f t="shared" si="29"/>
        <v>0</v>
      </c>
      <c r="BL162" s="13" t="s">
        <v>122</v>
      </c>
      <c r="BM162" s="138" t="s">
        <v>236</v>
      </c>
    </row>
    <row r="163" spans="2:65" s="1" customFormat="1" ht="33" customHeight="1">
      <c r="B163" s="127"/>
      <c r="C163" s="128" t="s">
        <v>237</v>
      </c>
      <c r="D163" s="128" t="s">
        <v>118</v>
      </c>
      <c r="E163" s="129" t="s">
        <v>238</v>
      </c>
      <c r="F163" s="130" t="s">
        <v>239</v>
      </c>
      <c r="G163" s="131" t="s">
        <v>179</v>
      </c>
      <c r="H163" s="132">
        <v>4</v>
      </c>
      <c r="I163" s="132"/>
      <c r="J163" s="132">
        <f t="shared" si="20"/>
        <v>0</v>
      </c>
      <c r="K163" s="133"/>
      <c r="L163" s="25"/>
      <c r="M163" s="134" t="s">
        <v>1</v>
      </c>
      <c r="N163" s="135" t="s">
        <v>36</v>
      </c>
      <c r="O163" s="136">
        <v>0.67796999999999996</v>
      </c>
      <c r="P163" s="136">
        <f t="shared" si="21"/>
        <v>2.7118799999999998</v>
      </c>
      <c r="Q163" s="136">
        <v>2.0000000000000002E-5</v>
      </c>
      <c r="R163" s="136">
        <f t="shared" si="22"/>
        <v>8.0000000000000007E-5</v>
      </c>
      <c r="S163" s="136">
        <v>0</v>
      </c>
      <c r="T163" s="137">
        <f t="shared" si="23"/>
        <v>0</v>
      </c>
      <c r="AR163" s="138" t="s">
        <v>122</v>
      </c>
      <c r="AT163" s="138" t="s">
        <v>118</v>
      </c>
      <c r="AU163" s="138" t="s">
        <v>123</v>
      </c>
      <c r="AY163" s="13" t="s">
        <v>115</v>
      </c>
      <c r="BE163" s="139">
        <f t="shared" si="24"/>
        <v>0</v>
      </c>
      <c r="BF163" s="139">
        <f t="shared" si="25"/>
        <v>0</v>
      </c>
      <c r="BG163" s="139">
        <f t="shared" si="26"/>
        <v>0</v>
      </c>
      <c r="BH163" s="139">
        <f t="shared" si="27"/>
        <v>0</v>
      </c>
      <c r="BI163" s="139">
        <f t="shared" si="28"/>
        <v>0</v>
      </c>
      <c r="BJ163" s="13" t="s">
        <v>123</v>
      </c>
      <c r="BK163" s="140">
        <f t="shared" si="29"/>
        <v>0</v>
      </c>
      <c r="BL163" s="13" t="s">
        <v>122</v>
      </c>
      <c r="BM163" s="138" t="s">
        <v>240</v>
      </c>
    </row>
    <row r="164" spans="2:65" s="1" customFormat="1" ht="33" customHeight="1">
      <c r="B164" s="127"/>
      <c r="C164" s="141" t="s">
        <v>241</v>
      </c>
      <c r="D164" s="141" t="s">
        <v>229</v>
      </c>
      <c r="E164" s="142" t="s">
        <v>242</v>
      </c>
      <c r="F164" s="143" t="s">
        <v>243</v>
      </c>
      <c r="G164" s="144" t="s">
        <v>179</v>
      </c>
      <c r="H164" s="145">
        <v>2</v>
      </c>
      <c r="I164" s="145"/>
      <c r="J164" s="145">
        <f t="shared" si="20"/>
        <v>0</v>
      </c>
      <c r="K164" s="146"/>
      <c r="L164" s="147"/>
      <c r="M164" s="148" t="s">
        <v>1</v>
      </c>
      <c r="N164" s="149" t="s">
        <v>36</v>
      </c>
      <c r="O164" s="136">
        <v>0</v>
      </c>
      <c r="P164" s="136">
        <f t="shared" si="21"/>
        <v>0</v>
      </c>
      <c r="Q164" s="136">
        <v>5.9130000000000002E-2</v>
      </c>
      <c r="R164" s="136">
        <f t="shared" si="22"/>
        <v>0.11826</v>
      </c>
      <c r="S164" s="136">
        <v>0</v>
      </c>
      <c r="T164" s="137">
        <f t="shared" si="23"/>
        <v>0</v>
      </c>
      <c r="AR164" s="138" t="s">
        <v>148</v>
      </c>
      <c r="AT164" s="138" t="s">
        <v>229</v>
      </c>
      <c r="AU164" s="138" t="s">
        <v>123</v>
      </c>
      <c r="AY164" s="13" t="s">
        <v>115</v>
      </c>
      <c r="BE164" s="139">
        <f t="shared" si="24"/>
        <v>0</v>
      </c>
      <c r="BF164" s="139">
        <f t="shared" si="25"/>
        <v>0</v>
      </c>
      <c r="BG164" s="139">
        <f t="shared" si="26"/>
        <v>0</v>
      </c>
      <c r="BH164" s="139">
        <f t="shared" si="27"/>
        <v>0</v>
      </c>
      <c r="BI164" s="139">
        <f t="shared" si="28"/>
        <v>0</v>
      </c>
      <c r="BJ164" s="13" t="s">
        <v>123</v>
      </c>
      <c r="BK164" s="140">
        <f t="shared" si="29"/>
        <v>0</v>
      </c>
      <c r="BL164" s="13" t="s">
        <v>122</v>
      </c>
      <c r="BM164" s="138" t="s">
        <v>244</v>
      </c>
    </row>
    <row r="165" spans="2:65" s="1" customFormat="1" ht="33" customHeight="1">
      <c r="B165" s="127"/>
      <c r="C165" s="141" t="s">
        <v>245</v>
      </c>
      <c r="D165" s="141" t="s">
        <v>229</v>
      </c>
      <c r="E165" s="142" t="s">
        <v>246</v>
      </c>
      <c r="F165" s="143" t="s">
        <v>247</v>
      </c>
      <c r="G165" s="144" t="s">
        <v>179</v>
      </c>
      <c r="H165" s="145">
        <v>2</v>
      </c>
      <c r="I165" s="145"/>
      <c r="J165" s="145">
        <f t="shared" si="20"/>
        <v>0</v>
      </c>
      <c r="K165" s="146"/>
      <c r="L165" s="147"/>
      <c r="M165" s="148" t="s">
        <v>1</v>
      </c>
      <c r="N165" s="149" t="s">
        <v>36</v>
      </c>
      <c r="O165" s="136">
        <v>0</v>
      </c>
      <c r="P165" s="136">
        <f t="shared" si="21"/>
        <v>0</v>
      </c>
      <c r="Q165" s="136">
        <v>6.898E-2</v>
      </c>
      <c r="R165" s="136">
        <f t="shared" si="22"/>
        <v>0.13796</v>
      </c>
      <c r="S165" s="136">
        <v>0</v>
      </c>
      <c r="T165" s="137">
        <f t="shared" si="23"/>
        <v>0</v>
      </c>
      <c r="AR165" s="138" t="s">
        <v>148</v>
      </c>
      <c r="AT165" s="138" t="s">
        <v>229</v>
      </c>
      <c r="AU165" s="138" t="s">
        <v>123</v>
      </c>
      <c r="AY165" s="13" t="s">
        <v>115</v>
      </c>
      <c r="BE165" s="139">
        <f t="shared" si="24"/>
        <v>0</v>
      </c>
      <c r="BF165" s="139">
        <f t="shared" si="25"/>
        <v>0</v>
      </c>
      <c r="BG165" s="139">
        <f t="shared" si="26"/>
        <v>0</v>
      </c>
      <c r="BH165" s="139">
        <f t="shared" si="27"/>
        <v>0</v>
      </c>
      <c r="BI165" s="139">
        <f t="shared" si="28"/>
        <v>0</v>
      </c>
      <c r="BJ165" s="13" t="s">
        <v>123</v>
      </c>
      <c r="BK165" s="140">
        <f t="shared" si="29"/>
        <v>0</v>
      </c>
      <c r="BL165" s="13" t="s">
        <v>122</v>
      </c>
      <c r="BM165" s="138" t="s">
        <v>248</v>
      </c>
    </row>
    <row r="166" spans="2:65" s="1" customFormat="1" ht="33" customHeight="1">
      <c r="B166" s="127"/>
      <c r="C166" s="128" t="s">
        <v>249</v>
      </c>
      <c r="D166" s="128" t="s">
        <v>118</v>
      </c>
      <c r="E166" s="129" t="s">
        <v>250</v>
      </c>
      <c r="F166" s="130" t="s">
        <v>251</v>
      </c>
      <c r="G166" s="131" t="s">
        <v>179</v>
      </c>
      <c r="H166" s="132">
        <v>2</v>
      </c>
      <c r="I166" s="132"/>
      <c r="J166" s="132">
        <f t="shared" si="20"/>
        <v>0</v>
      </c>
      <c r="K166" s="133"/>
      <c r="L166" s="25"/>
      <c r="M166" s="134" t="s">
        <v>1</v>
      </c>
      <c r="N166" s="135" t="s">
        <v>36</v>
      </c>
      <c r="O166" s="136">
        <v>0.689272</v>
      </c>
      <c r="P166" s="136">
        <f t="shared" si="21"/>
        <v>1.378544</v>
      </c>
      <c r="Q166" s="136">
        <v>2.0000000000000002E-5</v>
      </c>
      <c r="R166" s="136">
        <f t="shared" si="22"/>
        <v>4.0000000000000003E-5</v>
      </c>
      <c r="S166" s="136">
        <v>0</v>
      </c>
      <c r="T166" s="137">
        <f t="shared" si="23"/>
        <v>0</v>
      </c>
      <c r="AR166" s="138" t="s">
        <v>122</v>
      </c>
      <c r="AT166" s="138" t="s">
        <v>118</v>
      </c>
      <c r="AU166" s="138" t="s">
        <v>123</v>
      </c>
      <c r="AY166" s="13" t="s">
        <v>115</v>
      </c>
      <c r="BE166" s="139">
        <f t="shared" si="24"/>
        <v>0</v>
      </c>
      <c r="BF166" s="139">
        <f t="shared" si="25"/>
        <v>0</v>
      </c>
      <c r="BG166" s="139">
        <f t="shared" si="26"/>
        <v>0</v>
      </c>
      <c r="BH166" s="139">
        <f t="shared" si="27"/>
        <v>0</v>
      </c>
      <c r="BI166" s="139">
        <f t="shared" si="28"/>
        <v>0</v>
      </c>
      <c r="BJ166" s="13" t="s">
        <v>123</v>
      </c>
      <c r="BK166" s="140">
        <f t="shared" si="29"/>
        <v>0</v>
      </c>
      <c r="BL166" s="13" t="s">
        <v>122</v>
      </c>
      <c r="BM166" s="138" t="s">
        <v>252</v>
      </c>
    </row>
    <row r="167" spans="2:65" s="1" customFormat="1" ht="33" customHeight="1">
      <c r="B167" s="127"/>
      <c r="C167" s="141" t="s">
        <v>253</v>
      </c>
      <c r="D167" s="141" t="s">
        <v>229</v>
      </c>
      <c r="E167" s="142" t="s">
        <v>254</v>
      </c>
      <c r="F167" s="143" t="s">
        <v>255</v>
      </c>
      <c r="G167" s="144" t="s">
        <v>179</v>
      </c>
      <c r="H167" s="145">
        <v>2</v>
      </c>
      <c r="I167" s="145"/>
      <c r="J167" s="145">
        <f t="shared" si="20"/>
        <v>0</v>
      </c>
      <c r="K167" s="146"/>
      <c r="L167" s="147"/>
      <c r="M167" s="148" t="s">
        <v>1</v>
      </c>
      <c r="N167" s="149" t="s">
        <v>36</v>
      </c>
      <c r="O167" s="136">
        <v>0</v>
      </c>
      <c r="P167" s="136">
        <f t="shared" si="21"/>
        <v>0</v>
      </c>
      <c r="Q167" s="136">
        <v>5.5759999999999997E-2</v>
      </c>
      <c r="R167" s="136">
        <f t="shared" si="22"/>
        <v>0.11151999999999999</v>
      </c>
      <c r="S167" s="136">
        <v>0</v>
      </c>
      <c r="T167" s="137">
        <f t="shared" si="23"/>
        <v>0</v>
      </c>
      <c r="AR167" s="138" t="s">
        <v>148</v>
      </c>
      <c r="AT167" s="138" t="s">
        <v>229</v>
      </c>
      <c r="AU167" s="138" t="s">
        <v>123</v>
      </c>
      <c r="AY167" s="13" t="s">
        <v>115</v>
      </c>
      <c r="BE167" s="139">
        <f t="shared" si="24"/>
        <v>0</v>
      </c>
      <c r="BF167" s="139">
        <f t="shared" si="25"/>
        <v>0</v>
      </c>
      <c r="BG167" s="139">
        <f t="shared" si="26"/>
        <v>0</v>
      </c>
      <c r="BH167" s="139">
        <f t="shared" si="27"/>
        <v>0</v>
      </c>
      <c r="BI167" s="139">
        <f t="shared" si="28"/>
        <v>0</v>
      </c>
      <c r="BJ167" s="13" t="s">
        <v>123</v>
      </c>
      <c r="BK167" s="140">
        <f t="shared" si="29"/>
        <v>0</v>
      </c>
      <c r="BL167" s="13" t="s">
        <v>122</v>
      </c>
      <c r="BM167" s="138" t="s">
        <v>256</v>
      </c>
    </row>
    <row r="168" spans="2:65" s="1" customFormat="1" ht="16.5" customHeight="1">
      <c r="B168" s="127"/>
      <c r="C168" s="128" t="s">
        <v>257</v>
      </c>
      <c r="D168" s="128" t="s">
        <v>118</v>
      </c>
      <c r="E168" s="129" t="s">
        <v>258</v>
      </c>
      <c r="F168" s="130" t="s">
        <v>259</v>
      </c>
      <c r="G168" s="131" t="s">
        <v>260</v>
      </c>
      <c r="H168" s="132">
        <v>1</v>
      </c>
      <c r="I168" s="132"/>
      <c r="J168" s="132">
        <f t="shared" si="20"/>
        <v>0</v>
      </c>
      <c r="K168" s="133"/>
      <c r="L168" s="25"/>
      <c r="M168" s="134" t="s">
        <v>1</v>
      </c>
      <c r="N168" s="135" t="s">
        <v>36</v>
      </c>
      <c r="O168" s="136">
        <v>0</v>
      </c>
      <c r="P168" s="136">
        <f t="shared" si="21"/>
        <v>0</v>
      </c>
      <c r="Q168" s="136">
        <v>0</v>
      </c>
      <c r="R168" s="136">
        <f t="shared" si="22"/>
        <v>0</v>
      </c>
      <c r="S168" s="136">
        <v>0</v>
      </c>
      <c r="T168" s="137">
        <f t="shared" si="23"/>
        <v>0</v>
      </c>
      <c r="AR168" s="138" t="s">
        <v>122</v>
      </c>
      <c r="AT168" s="138" t="s">
        <v>118</v>
      </c>
      <c r="AU168" s="138" t="s">
        <v>123</v>
      </c>
      <c r="AY168" s="13" t="s">
        <v>115</v>
      </c>
      <c r="BE168" s="139">
        <f t="shared" si="24"/>
        <v>0</v>
      </c>
      <c r="BF168" s="139">
        <f t="shared" si="25"/>
        <v>0</v>
      </c>
      <c r="BG168" s="139">
        <f t="shared" si="26"/>
        <v>0</v>
      </c>
      <c r="BH168" s="139">
        <f t="shared" si="27"/>
        <v>0</v>
      </c>
      <c r="BI168" s="139">
        <f t="shared" si="28"/>
        <v>0</v>
      </c>
      <c r="BJ168" s="13" t="s">
        <v>123</v>
      </c>
      <c r="BK168" s="140">
        <f t="shared" si="29"/>
        <v>0</v>
      </c>
      <c r="BL168" s="13" t="s">
        <v>122</v>
      </c>
      <c r="BM168" s="138" t="s">
        <v>261</v>
      </c>
    </row>
    <row r="169" spans="2:65" s="1" customFormat="1" ht="16.5" customHeight="1">
      <c r="B169" s="127"/>
      <c r="C169" s="128" t="s">
        <v>262</v>
      </c>
      <c r="D169" s="128" t="s">
        <v>118</v>
      </c>
      <c r="E169" s="129" t="s">
        <v>263</v>
      </c>
      <c r="F169" s="130" t="s">
        <v>264</v>
      </c>
      <c r="G169" s="131" t="s">
        <v>179</v>
      </c>
      <c r="H169" s="132">
        <v>11</v>
      </c>
      <c r="I169" s="132"/>
      <c r="J169" s="132">
        <f t="shared" si="20"/>
        <v>0</v>
      </c>
      <c r="K169" s="133"/>
      <c r="L169" s="25"/>
      <c r="M169" s="134" t="s">
        <v>1</v>
      </c>
      <c r="N169" s="135" t="s">
        <v>36</v>
      </c>
      <c r="O169" s="136">
        <v>0</v>
      </c>
      <c r="P169" s="136">
        <f t="shared" si="21"/>
        <v>0</v>
      </c>
      <c r="Q169" s="136">
        <v>0</v>
      </c>
      <c r="R169" s="136">
        <f t="shared" si="22"/>
        <v>0</v>
      </c>
      <c r="S169" s="136">
        <v>0</v>
      </c>
      <c r="T169" s="137">
        <f t="shared" si="23"/>
        <v>0</v>
      </c>
      <c r="AR169" s="138" t="s">
        <v>122</v>
      </c>
      <c r="AT169" s="138" t="s">
        <v>118</v>
      </c>
      <c r="AU169" s="138" t="s">
        <v>123</v>
      </c>
      <c r="AY169" s="13" t="s">
        <v>115</v>
      </c>
      <c r="BE169" s="139">
        <f t="shared" si="24"/>
        <v>0</v>
      </c>
      <c r="BF169" s="139">
        <f t="shared" si="25"/>
        <v>0</v>
      </c>
      <c r="BG169" s="139">
        <f t="shared" si="26"/>
        <v>0</v>
      </c>
      <c r="BH169" s="139">
        <f t="shared" si="27"/>
        <v>0</v>
      </c>
      <c r="BI169" s="139">
        <f t="shared" si="28"/>
        <v>0</v>
      </c>
      <c r="BJ169" s="13" t="s">
        <v>123</v>
      </c>
      <c r="BK169" s="140">
        <f t="shared" si="29"/>
        <v>0</v>
      </c>
      <c r="BL169" s="13" t="s">
        <v>122</v>
      </c>
      <c r="BM169" s="138" t="s">
        <v>265</v>
      </c>
    </row>
    <row r="170" spans="2:65" s="1" customFormat="1" ht="16.5" customHeight="1">
      <c r="B170" s="127"/>
      <c r="C170" s="128" t="s">
        <v>266</v>
      </c>
      <c r="D170" s="128" t="s">
        <v>118</v>
      </c>
      <c r="E170" s="129" t="s">
        <v>267</v>
      </c>
      <c r="F170" s="130" t="s">
        <v>268</v>
      </c>
      <c r="G170" s="131" t="s">
        <v>179</v>
      </c>
      <c r="H170" s="132">
        <v>11</v>
      </c>
      <c r="I170" s="132"/>
      <c r="J170" s="132">
        <f t="shared" si="20"/>
        <v>0</v>
      </c>
      <c r="K170" s="133"/>
      <c r="L170" s="25"/>
      <c r="M170" s="134" t="s">
        <v>1</v>
      </c>
      <c r="N170" s="135" t="s">
        <v>36</v>
      </c>
      <c r="O170" s="136">
        <v>0</v>
      </c>
      <c r="P170" s="136">
        <f t="shared" si="21"/>
        <v>0</v>
      </c>
      <c r="Q170" s="136">
        <v>0</v>
      </c>
      <c r="R170" s="136">
        <f t="shared" si="22"/>
        <v>0</v>
      </c>
      <c r="S170" s="136">
        <v>0</v>
      </c>
      <c r="T170" s="137">
        <f t="shared" si="23"/>
        <v>0</v>
      </c>
      <c r="AR170" s="138" t="s">
        <v>122</v>
      </c>
      <c r="AT170" s="138" t="s">
        <v>118</v>
      </c>
      <c r="AU170" s="138" t="s">
        <v>123</v>
      </c>
      <c r="AY170" s="13" t="s">
        <v>115</v>
      </c>
      <c r="BE170" s="139">
        <f t="shared" si="24"/>
        <v>0</v>
      </c>
      <c r="BF170" s="139">
        <f t="shared" si="25"/>
        <v>0</v>
      </c>
      <c r="BG170" s="139">
        <f t="shared" si="26"/>
        <v>0</v>
      </c>
      <c r="BH170" s="139">
        <f t="shared" si="27"/>
        <v>0</v>
      </c>
      <c r="BI170" s="139">
        <f t="shared" si="28"/>
        <v>0</v>
      </c>
      <c r="BJ170" s="13" t="s">
        <v>123</v>
      </c>
      <c r="BK170" s="140">
        <f t="shared" si="29"/>
        <v>0</v>
      </c>
      <c r="BL170" s="13" t="s">
        <v>122</v>
      </c>
      <c r="BM170" s="138" t="s">
        <v>269</v>
      </c>
    </row>
    <row r="171" spans="2:65" s="1" customFormat="1" ht="16.5" customHeight="1">
      <c r="B171" s="127"/>
      <c r="C171" s="128" t="s">
        <v>270</v>
      </c>
      <c r="D171" s="128" t="s">
        <v>118</v>
      </c>
      <c r="E171" s="129" t="s">
        <v>271</v>
      </c>
      <c r="F171" s="130" t="s">
        <v>272</v>
      </c>
      <c r="G171" s="131" t="s">
        <v>260</v>
      </c>
      <c r="H171" s="132">
        <v>1</v>
      </c>
      <c r="I171" s="132"/>
      <c r="J171" s="132">
        <f t="shared" si="20"/>
        <v>0</v>
      </c>
      <c r="K171" s="133"/>
      <c r="L171" s="25"/>
      <c r="M171" s="134" t="s">
        <v>1</v>
      </c>
      <c r="N171" s="135" t="s">
        <v>36</v>
      </c>
      <c r="O171" s="136">
        <v>0</v>
      </c>
      <c r="P171" s="136">
        <f t="shared" si="21"/>
        <v>0</v>
      </c>
      <c r="Q171" s="136">
        <v>0</v>
      </c>
      <c r="R171" s="136">
        <f t="shared" si="22"/>
        <v>0</v>
      </c>
      <c r="S171" s="136">
        <v>0</v>
      </c>
      <c r="T171" s="137">
        <f t="shared" si="23"/>
        <v>0</v>
      </c>
      <c r="AR171" s="138" t="s">
        <v>122</v>
      </c>
      <c r="AT171" s="138" t="s">
        <v>118</v>
      </c>
      <c r="AU171" s="138" t="s">
        <v>123</v>
      </c>
      <c r="AY171" s="13" t="s">
        <v>115</v>
      </c>
      <c r="BE171" s="139">
        <f t="shared" si="24"/>
        <v>0</v>
      </c>
      <c r="BF171" s="139">
        <f t="shared" si="25"/>
        <v>0</v>
      </c>
      <c r="BG171" s="139">
        <f t="shared" si="26"/>
        <v>0</v>
      </c>
      <c r="BH171" s="139">
        <f t="shared" si="27"/>
        <v>0</v>
      </c>
      <c r="BI171" s="139">
        <f t="shared" si="28"/>
        <v>0</v>
      </c>
      <c r="BJ171" s="13" t="s">
        <v>123</v>
      </c>
      <c r="BK171" s="140">
        <f t="shared" si="29"/>
        <v>0</v>
      </c>
      <c r="BL171" s="13" t="s">
        <v>122</v>
      </c>
      <c r="BM171" s="138" t="s">
        <v>273</v>
      </c>
    </row>
    <row r="172" spans="2:65" s="1" customFormat="1" ht="16.5" customHeight="1">
      <c r="B172" s="127"/>
      <c r="C172" s="128" t="s">
        <v>274</v>
      </c>
      <c r="D172" s="128" t="s">
        <v>118</v>
      </c>
      <c r="E172" s="129" t="s">
        <v>275</v>
      </c>
      <c r="F172" s="130" t="s">
        <v>276</v>
      </c>
      <c r="G172" s="131" t="s">
        <v>179</v>
      </c>
      <c r="H172" s="132">
        <v>12</v>
      </c>
      <c r="I172" s="132"/>
      <c r="J172" s="132">
        <f t="shared" si="20"/>
        <v>0</v>
      </c>
      <c r="K172" s="133"/>
      <c r="L172" s="25"/>
      <c r="M172" s="134" t="s">
        <v>1</v>
      </c>
      <c r="N172" s="135" t="s">
        <v>36</v>
      </c>
      <c r="O172" s="136">
        <v>0</v>
      </c>
      <c r="P172" s="136">
        <f t="shared" si="21"/>
        <v>0</v>
      </c>
      <c r="Q172" s="136">
        <v>0</v>
      </c>
      <c r="R172" s="136">
        <f t="shared" si="22"/>
        <v>0</v>
      </c>
      <c r="S172" s="136">
        <v>0</v>
      </c>
      <c r="T172" s="137">
        <f t="shared" si="23"/>
        <v>0</v>
      </c>
      <c r="AR172" s="138" t="s">
        <v>122</v>
      </c>
      <c r="AT172" s="138" t="s">
        <v>118</v>
      </c>
      <c r="AU172" s="138" t="s">
        <v>123</v>
      </c>
      <c r="AY172" s="13" t="s">
        <v>115</v>
      </c>
      <c r="BE172" s="139">
        <f t="shared" si="24"/>
        <v>0</v>
      </c>
      <c r="BF172" s="139">
        <f t="shared" si="25"/>
        <v>0</v>
      </c>
      <c r="BG172" s="139">
        <f t="shared" si="26"/>
        <v>0</v>
      </c>
      <c r="BH172" s="139">
        <f t="shared" si="27"/>
        <v>0</v>
      </c>
      <c r="BI172" s="139">
        <f t="shared" si="28"/>
        <v>0</v>
      </c>
      <c r="BJ172" s="13" t="s">
        <v>123</v>
      </c>
      <c r="BK172" s="140">
        <f t="shared" si="29"/>
        <v>0</v>
      </c>
      <c r="BL172" s="13" t="s">
        <v>122</v>
      </c>
      <c r="BM172" s="138" t="s">
        <v>277</v>
      </c>
    </row>
    <row r="173" spans="2:65" s="1" customFormat="1" ht="16.5" customHeight="1">
      <c r="B173" s="127"/>
      <c r="C173" s="128" t="s">
        <v>278</v>
      </c>
      <c r="D173" s="128" t="s">
        <v>118</v>
      </c>
      <c r="E173" s="129" t="s">
        <v>279</v>
      </c>
      <c r="F173" s="130" t="s">
        <v>280</v>
      </c>
      <c r="G173" s="131" t="s">
        <v>179</v>
      </c>
      <c r="H173" s="132">
        <v>12</v>
      </c>
      <c r="I173" s="132"/>
      <c r="J173" s="132">
        <f t="shared" si="20"/>
        <v>0</v>
      </c>
      <c r="K173" s="133"/>
      <c r="L173" s="25"/>
      <c r="M173" s="134" t="s">
        <v>1</v>
      </c>
      <c r="N173" s="135" t="s">
        <v>36</v>
      </c>
      <c r="O173" s="136">
        <v>0</v>
      </c>
      <c r="P173" s="136">
        <f t="shared" si="21"/>
        <v>0</v>
      </c>
      <c r="Q173" s="136">
        <v>0</v>
      </c>
      <c r="R173" s="136">
        <f t="shared" si="22"/>
        <v>0</v>
      </c>
      <c r="S173" s="136">
        <v>0</v>
      </c>
      <c r="T173" s="137">
        <f t="shared" si="23"/>
        <v>0</v>
      </c>
      <c r="AR173" s="138" t="s">
        <v>122</v>
      </c>
      <c r="AT173" s="138" t="s">
        <v>118</v>
      </c>
      <c r="AU173" s="138" t="s">
        <v>123</v>
      </c>
      <c r="AY173" s="13" t="s">
        <v>115</v>
      </c>
      <c r="BE173" s="139">
        <f t="shared" si="24"/>
        <v>0</v>
      </c>
      <c r="BF173" s="139">
        <f t="shared" si="25"/>
        <v>0</v>
      </c>
      <c r="BG173" s="139">
        <f t="shared" si="26"/>
        <v>0</v>
      </c>
      <c r="BH173" s="139">
        <f t="shared" si="27"/>
        <v>0</v>
      </c>
      <c r="BI173" s="139">
        <f t="shared" si="28"/>
        <v>0</v>
      </c>
      <c r="BJ173" s="13" t="s">
        <v>123</v>
      </c>
      <c r="BK173" s="140">
        <f t="shared" si="29"/>
        <v>0</v>
      </c>
      <c r="BL173" s="13" t="s">
        <v>122</v>
      </c>
      <c r="BM173" s="138" t="s">
        <v>281</v>
      </c>
    </row>
    <row r="174" spans="2:65" s="1" customFormat="1" ht="24.2" customHeight="1">
      <c r="B174" s="127"/>
      <c r="C174" s="128" t="s">
        <v>282</v>
      </c>
      <c r="D174" s="128" t="s">
        <v>118</v>
      </c>
      <c r="E174" s="129" t="s">
        <v>283</v>
      </c>
      <c r="F174" s="130" t="s">
        <v>284</v>
      </c>
      <c r="G174" s="131" t="s">
        <v>179</v>
      </c>
      <c r="H174" s="132">
        <v>1</v>
      </c>
      <c r="I174" s="132"/>
      <c r="J174" s="132">
        <f t="shared" si="20"/>
        <v>0</v>
      </c>
      <c r="K174" s="133"/>
      <c r="L174" s="25"/>
      <c r="M174" s="134" t="s">
        <v>1</v>
      </c>
      <c r="N174" s="135" t="s">
        <v>36</v>
      </c>
      <c r="O174" s="136">
        <v>0</v>
      </c>
      <c r="P174" s="136">
        <f t="shared" si="21"/>
        <v>0</v>
      </c>
      <c r="Q174" s="136">
        <v>0</v>
      </c>
      <c r="R174" s="136">
        <f t="shared" si="22"/>
        <v>0</v>
      </c>
      <c r="S174" s="136">
        <v>0</v>
      </c>
      <c r="T174" s="137">
        <f t="shared" si="23"/>
        <v>0</v>
      </c>
      <c r="AR174" s="138" t="s">
        <v>122</v>
      </c>
      <c r="AT174" s="138" t="s">
        <v>118</v>
      </c>
      <c r="AU174" s="138" t="s">
        <v>123</v>
      </c>
      <c r="AY174" s="13" t="s">
        <v>115</v>
      </c>
      <c r="BE174" s="139">
        <f t="shared" si="24"/>
        <v>0</v>
      </c>
      <c r="BF174" s="139">
        <f t="shared" si="25"/>
        <v>0</v>
      </c>
      <c r="BG174" s="139">
        <f t="shared" si="26"/>
        <v>0</v>
      </c>
      <c r="BH174" s="139">
        <f t="shared" si="27"/>
        <v>0</v>
      </c>
      <c r="BI174" s="139">
        <f t="shared" si="28"/>
        <v>0</v>
      </c>
      <c r="BJ174" s="13" t="s">
        <v>123</v>
      </c>
      <c r="BK174" s="140">
        <f t="shared" si="29"/>
        <v>0</v>
      </c>
      <c r="BL174" s="13" t="s">
        <v>122</v>
      </c>
      <c r="BM174" s="138" t="s">
        <v>285</v>
      </c>
    </row>
    <row r="175" spans="2:65" s="1" customFormat="1" ht="16.5" customHeight="1">
      <c r="B175" s="127"/>
      <c r="C175" s="128" t="s">
        <v>286</v>
      </c>
      <c r="D175" s="128" t="s">
        <v>118</v>
      </c>
      <c r="E175" s="129" t="s">
        <v>287</v>
      </c>
      <c r="F175" s="130" t="s">
        <v>288</v>
      </c>
      <c r="G175" s="131" t="s">
        <v>260</v>
      </c>
      <c r="H175" s="132">
        <v>1</v>
      </c>
      <c r="I175" s="132"/>
      <c r="J175" s="132">
        <f t="shared" si="20"/>
        <v>0</v>
      </c>
      <c r="K175" s="133"/>
      <c r="L175" s="25"/>
      <c r="M175" s="134" t="s">
        <v>1</v>
      </c>
      <c r="N175" s="135" t="s">
        <v>36</v>
      </c>
      <c r="O175" s="136">
        <v>0</v>
      </c>
      <c r="P175" s="136">
        <f t="shared" si="21"/>
        <v>0</v>
      </c>
      <c r="Q175" s="136">
        <v>0</v>
      </c>
      <c r="R175" s="136">
        <f t="shared" si="22"/>
        <v>0</v>
      </c>
      <c r="S175" s="136">
        <v>0</v>
      </c>
      <c r="T175" s="137">
        <f t="shared" si="23"/>
        <v>0</v>
      </c>
      <c r="AR175" s="138" t="s">
        <v>122</v>
      </c>
      <c r="AT175" s="138" t="s">
        <v>118</v>
      </c>
      <c r="AU175" s="138" t="s">
        <v>123</v>
      </c>
      <c r="AY175" s="13" t="s">
        <v>115</v>
      </c>
      <c r="BE175" s="139">
        <f t="shared" si="24"/>
        <v>0</v>
      </c>
      <c r="BF175" s="139">
        <f t="shared" si="25"/>
        <v>0</v>
      </c>
      <c r="BG175" s="139">
        <f t="shared" si="26"/>
        <v>0</v>
      </c>
      <c r="BH175" s="139">
        <f t="shared" si="27"/>
        <v>0</v>
      </c>
      <c r="BI175" s="139">
        <f t="shared" si="28"/>
        <v>0</v>
      </c>
      <c r="BJ175" s="13" t="s">
        <v>123</v>
      </c>
      <c r="BK175" s="140">
        <f t="shared" si="29"/>
        <v>0</v>
      </c>
      <c r="BL175" s="13" t="s">
        <v>122</v>
      </c>
      <c r="BM175" s="138" t="s">
        <v>289</v>
      </c>
    </row>
    <row r="176" spans="2:65" s="1" customFormat="1" ht="16.5" customHeight="1">
      <c r="B176" s="127"/>
      <c r="C176" s="128" t="s">
        <v>290</v>
      </c>
      <c r="D176" s="128" t="s">
        <v>118</v>
      </c>
      <c r="E176" s="129" t="s">
        <v>291</v>
      </c>
      <c r="F176" s="130" t="s">
        <v>292</v>
      </c>
      <c r="G176" s="131" t="s">
        <v>260</v>
      </c>
      <c r="H176" s="132">
        <v>1</v>
      </c>
      <c r="I176" s="132"/>
      <c r="J176" s="132">
        <f t="shared" si="20"/>
        <v>0</v>
      </c>
      <c r="K176" s="133"/>
      <c r="L176" s="25"/>
      <c r="M176" s="134" t="s">
        <v>1</v>
      </c>
      <c r="N176" s="135" t="s">
        <v>36</v>
      </c>
      <c r="O176" s="136">
        <v>0</v>
      </c>
      <c r="P176" s="136">
        <f t="shared" si="21"/>
        <v>0</v>
      </c>
      <c r="Q176" s="136">
        <v>0</v>
      </c>
      <c r="R176" s="136">
        <f t="shared" si="22"/>
        <v>0</v>
      </c>
      <c r="S176" s="136">
        <v>0</v>
      </c>
      <c r="T176" s="137">
        <f t="shared" si="23"/>
        <v>0</v>
      </c>
      <c r="AR176" s="138" t="s">
        <v>122</v>
      </c>
      <c r="AT176" s="138" t="s">
        <v>118</v>
      </c>
      <c r="AU176" s="138" t="s">
        <v>123</v>
      </c>
      <c r="AY176" s="13" t="s">
        <v>115</v>
      </c>
      <c r="BE176" s="139">
        <f t="shared" si="24"/>
        <v>0</v>
      </c>
      <c r="BF176" s="139">
        <f t="shared" si="25"/>
        <v>0</v>
      </c>
      <c r="BG176" s="139">
        <f t="shared" si="26"/>
        <v>0</v>
      </c>
      <c r="BH176" s="139">
        <f t="shared" si="27"/>
        <v>0</v>
      </c>
      <c r="BI176" s="139">
        <f t="shared" si="28"/>
        <v>0</v>
      </c>
      <c r="BJ176" s="13" t="s">
        <v>123</v>
      </c>
      <c r="BK176" s="140">
        <f t="shared" si="29"/>
        <v>0</v>
      </c>
      <c r="BL176" s="13" t="s">
        <v>122</v>
      </c>
      <c r="BM176" s="138" t="s">
        <v>293</v>
      </c>
    </row>
    <row r="177" spans="2:65" s="11" customFormat="1" ht="22.7" customHeight="1">
      <c r="B177" s="116"/>
      <c r="D177" s="117" t="s">
        <v>69</v>
      </c>
      <c r="E177" s="125" t="s">
        <v>294</v>
      </c>
      <c r="F177" s="125" t="s">
        <v>295</v>
      </c>
      <c r="J177" s="126">
        <f>BK177</f>
        <v>0</v>
      </c>
      <c r="L177" s="116"/>
      <c r="M177" s="120"/>
      <c r="P177" s="121">
        <f>SUM(P178:P180)</f>
        <v>90.820626799999985</v>
      </c>
      <c r="R177" s="121">
        <f>SUM(R178:R180)</f>
        <v>8.6367999999999991</v>
      </c>
      <c r="T177" s="122">
        <f>SUM(T178:T180)</f>
        <v>0</v>
      </c>
      <c r="AR177" s="117" t="s">
        <v>123</v>
      </c>
      <c r="AT177" s="123" t="s">
        <v>69</v>
      </c>
      <c r="AU177" s="123" t="s">
        <v>78</v>
      </c>
      <c r="AY177" s="117" t="s">
        <v>115</v>
      </c>
      <c r="BK177" s="124">
        <f>SUM(BK178:BK180)</f>
        <v>0</v>
      </c>
    </row>
    <row r="178" spans="2:65" s="1" customFormat="1" ht="24.2" customHeight="1">
      <c r="B178" s="127"/>
      <c r="C178" s="128" t="s">
        <v>296</v>
      </c>
      <c r="D178" s="128" t="s">
        <v>118</v>
      </c>
      <c r="E178" s="129" t="s">
        <v>297</v>
      </c>
      <c r="F178" s="130" t="s">
        <v>298</v>
      </c>
      <c r="G178" s="131" t="s">
        <v>121</v>
      </c>
      <c r="H178" s="132">
        <v>269.89999999999998</v>
      </c>
      <c r="I178" s="132"/>
      <c r="J178" s="132">
        <f>ROUND(I178*H178,3)</f>
        <v>0</v>
      </c>
      <c r="K178" s="133"/>
      <c r="L178" s="25"/>
      <c r="M178" s="134" t="s">
        <v>1</v>
      </c>
      <c r="N178" s="135" t="s">
        <v>36</v>
      </c>
      <c r="O178" s="136">
        <v>0.279472</v>
      </c>
      <c r="P178" s="136">
        <f>O178*H178</f>
        <v>75.429492799999991</v>
      </c>
      <c r="Q178" s="136">
        <v>0</v>
      </c>
      <c r="R178" s="136">
        <f>Q178*H178</f>
        <v>0</v>
      </c>
      <c r="S178" s="136">
        <v>0</v>
      </c>
      <c r="T178" s="137">
        <f>S178*H178</f>
        <v>0</v>
      </c>
      <c r="AR178" s="138" t="s">
        <v>181</v>
      </c>
      <c r="AT178" s="138" t="s">
        <v>118</v>
      </c>
      <c r="AU178" s="138" t="s">
        <v>123</v>
      </c>
      <c r="AY178" s="13" t="s">
        <v>115</v>
      </c>
      <c r="BE178" s="139">
        <f>IF(N178="základná",J178,0)</f>
        <v>0</v>
      </c>
      <c r="BF178" s="139">
        <f>IF(N178="znížená",J178,0)</f>
        <v>0</v>
      </c>
      <c r="BG178" s="139">
        <f>IF(N178="zákl. prenesená",J178,0)</f>
        <v>0</v>
      </c>
      <c r="BH178" s="139">
        <f>IF(N178="zníž. prenesená",J178,0)</f>
        <v>0</v>
      </c>
      <c r="BI178" s="139">
        <f>IF(N178="nulová",J178,0)</f>
        <v>0</v>
      </c>
      <c r="BJ178" s="13" t="s">
        <v>123</v>
      </c>
      <c r="BK178" s="140">
        <f>ROUND(I178*H178,3)</f>
        <v>0</v>
      </c>
      <c r="BL178" s="13" t="s">
        <v>181</v>
      </c>
      <c r="BM178" s="138" t="s">
        <v>299</v>
      </c>
    </row>
    <row r="179" spans="2:65" s="1" customFormat="1" ht="24.2" customHeight="1">
      <c r="B179" s="127"/>
      <c r="C179" s="141" t="s">
        <v>300</v>
      </c>
      <c r="D179" s="141" t="s">
        <v>229</v>
      </c>
      <c r="E179" s="142" t="s">
        <v>301</v>
      </c>
      <c r="F179" s="143" t="s">
        <v>302</v>
      </c>
      <c r="G179" s="144" t="s">
        <v>303</v>
      </c>
      <c r="H179" s="145">
        <v>8636.7999999999993</v>
      </c>
      <c r="I179" s="145"/>
      <c r="J179" s="145">
        <f>ROUND(I179*H179,3)</f>
        <v>0</v>
      </c>
      <c r="K179" s="146"/>
      <c r="L179" s="147"/>
      <c r="M179" s="148" t="s">
        <v>1</v>
      </c>
      <c r="N179" s="149" t="s">
        <v>36</v>
      </c>
      <c r="O179" s="136">
        <v>0</v>
      </c>
      <c r="P179" s="136">
        <f>O179*H179</f>
        <v>0</v>
      </c>
      <c r="Q179" s="136">
        <v>1E-3</v>
      </c>
      <c r="R179" s="136">
        <f>Q179*H179</f>
        <v>8.6367999999999991</v>
      </c>
      <c r="S179" s="136">
        <v>0</v>
      </c>
      <c r="T179" s="137">
        <f>S179*H179</f>
        <v>0</v>
      </c>
      <c r="AR179" s="138" t="s">
        <v>253</v>
      </c>
      <c r="AT179" s="138" t="s">
        <v>229</v>
      </c>
      <c r="AU179" s="138" t="s">
        <v>123</v>
      </c>
      <c r="AY179" s="13" t="s">
        <v>115</v>
      </c>
      <c r="BE179" s="139">
        <f>IF(N179="základná",J179,0)</f>
        <v>0</v>
      </c>
      <c r="BF179" s="139">
        <f>IF(N179="znížená",J179,0)</f>
        <v>0</v>
      </c>
      <c r="BG179" s="139">
        <f>IF(N179="zákl. prenesená",J179,0)</f>
        <v>0</v>
      </c>
      <c r="BH179" s="139">
        <f>IF(N179="zníž. prenesená",J179,0)</f>
        <v>0</v>
      </c>
      <c r="BI179" s="139">
        <f>IF(N179="nulová",J179,0)</f>
        <v>0</v>
      </c>
      <c r="BJ179" s="13" t="s">
        <v>123</v>
      </c>
      <c r="BK179" s="140">
        <f>ROUND(I179*H179,3)</f>
        <v>0</v>
      </c>
      <c r="BL179" s="13" t="s">
        <v>181</v>
      </c>
      <c r="BM179" s="138" t="s">
        <v>304</v>
      </c>
    </row>
    <row r="180" spans="2:65" s="1" customFormat="1" ht="24.2" customHeight="1">
      <c r="B180" s="127"/>
      <c r="C180" s="128" t="s">
        <v>305</v>
      </c>
      <c r="D180" s="128" t="s">
        <v>118</v>
      </c>
      <c r="E180" s="129" t="s">
        <v>306</v>
      </c>
      <c r="F180" s="130" t="s">
        <v>307</v>
      </c>
      <c r="G180" s="131" t="s">
        <v>197</v>
      </c>
      <c r="H180" s="132">
        <v>8.6370000000000005</v>
      </c>
      <c r="I180" s="132"/>
      <c r="J180" s="132">
        <f>ROUND(I180*H180,3)</f>
        <v>0</v>
      </c>
      <c r="K180" s="133"/>
      <c r="L180" s="25"/>
      <c r="M180" s="134" t="s">
        <v>1</v>
      </c>
      <c r="N180" s="135" t="s">
        <v>36</v>
      </c>
      <c r="O180" s="136">
        <v>1.782</v>
      </c>
      <c r="P180" s="136">
        <f>O180*H180</f>
        <v>15.391134000000001</v>
      </c>
      <c r="Q180" s="136">
        <v>0</v>
      </c>
      <c r="R180" s="136">
        <f>Q180*H180</f>
        <v>0</v>
      </c>
      <c r="S180" s="136">
        <v>0</v>
      </c>
      <c r="T180" s="137">
        <f>S180*H180</f>
        <v>0</v>
      </c>
      <c r="AR180" s="138" t="s">
        <v>181</v>
      </c>
      <c r="AT180" s="138" t="s">
        <v>118</v>
      </c>
      <c r="AU180" s="138" t="s">
        <v>123</v>
      </c>
      <c r="AY180" s="13" t="s">
        <v>115</v>
      </c>
      <c r="BE180" s="139">
        <f>IF(N180="základná",J180,0)</f>
        <v>0</v>
      </c>
      <c r="BF180" s="139">
        <f>IF(N180="znížená",J180,0)</f>
        <v>0</v>
      </c>
      <c r="BG180" s="139">
        <f>IF(N180="zákl. prenesená",J180,0)</f>
        <v>0</v>
      </c>
      <c r="BH180" s="139">
        <f>IF(N180="zníž. prenesená",J180,0)</f>
        <v>0</v>
      </c>
      <c r="BI180" s="139">
        <f>IF(N180="nulová",J180,0)</f>
        <v>0</v>
      </c>
      <c r="BJ180" s="13" t="s">
        <v>123</v>
      </c>
      <c r="BK180" s="140">
        <f>ROUND(I180*H180,3)</f>
        <v>0</v>
      </c>
      <c r="BL180" s="13" t="s">
        <v>181</v>
      </c>
      <c r="BM180" s="138" t="s">
        <v>308</v>
      </c>
    </row>
    <row r="181" spans="2:65" s="11" customFormat="1" ht="22.7" customHeight="1">
      <c r="B181" s="116"/>
      <c r="D181" s="117" t="s">
        <v>69</v>
      </c>
      <c r="E181" s="125" t="s">
        <v>309</v>
      </c>
      <c r="F181" s="125" t="s">
        <v>310</v>
      </c>
      <c r="J181" s="126">
        <f>BK181</f>
        <v>0</v>
      </c>
      <c r="L181" s="116"/>
      <c r="M181" s="120"/>
      <c r="P181" s="121">
        <f>SUM(P182:P187)</f>
        <v>0</v>
      </c>
      <c r="R181" s="121">
        <f>SUM(R182:R187)</f>
        <v>0</v>
      </c>
      <c r="T181" s="122">
        <f>SUM(T182:T187)</f>
        <v>0</v>
      </c>
      <c r="AR181" s="117" t="s">
        <v>123</v>
      </c>
      <c r="AT181" s="123" t="s">
        <v>69</v>
      </c>
      <c r="AU181" s="123" t="s">
        <v>78</v>
      </c>
      <c r="AY181" s="117" t="s">
        <v>115</v>
      </c>
      <c r="BK181" s="124">
        <f>SUM(BK182:BK187)</f>
        <v>0</v>
      </c>
    </row>
    <row r="182" spans="2:65" s="1" customFormat="1" ht="21.75" customHeight="1">
      <c r="B182" s="127"/>
      <c r="C182" s="128" t="s">
        <v>311</v>
      </c>
      <c r="D182" s="128" t="s">
        <v>118</v>
      </c>
      <c r="E182" s="129" t="s">
        <v>312</v>
      </c>
      <c r="F182" s="130" t="s">
        <v>313</v>
      </c>
      <c r="G182" s="131" t="s">
        <v>179</v>
      </c>
      <c r="H182" s="132">
        <v>1</v>
      </c>
      <c r="I182" s="132"/>
      <c r="J182" s="132">
        <f t="shared" ref="J182:J187" si="30">ROUND(I182*H182,3)</f>
        <v>0</v>
      </c>
      <c r="K182" s="133"/>
      <c r="L182" s="25"/>
      <c r="M182" s="134" t="s">
        <v>1</v>
      </c>
      <c r="N182" s="135" t="s">
        <v>36</v>
      </c>
      <c r="O182" s="136">
        <v>0</v>
      </c>
      <c r="P182" s="136">
        <f t="shared" ref="P182:P187" si="31">O182*H182</f>
        <v>0</v>
      </c>
      <c r="Q182" s="136">
        <v>0</v>
      </c>
      <c r="R182" s="136">
        <f t="shared" ref="R182:R187" si="32">Q182*H182</f>
        <v>0</v>
      </c>
      <c r="S182" s="136">
        <v>0</v>
      </c>
      <c r="T182" s="137">
        <f t="shared" ref="T182:T187" si="33">S182*H182</f>
        <v>0</v>
      </c>
      <c r="AR182" s="138" t="s">
        <v>122</v>
      </c>
      <c r="AT182" s="138" t="s">
        <v>118</v>
      </c>
      <c r="AU182" s="138" t="s">
        <v>123</v>
      </c>
      <c r="AY182" s="13" t="s">
        <v>115</v>
      </c>
      <c r="BE182" s="139">
        <f t="shared" ref="BE182:BE187" si="34">IF(N182="základná",J182,0)</f>
        <v>0</v>
      </c>
      <c r="BF182" s="139">
        <f t="shared" ref="BF182:BF187" si="35">IF(N182="znížená",J182,0)</f>
        <v>0</v>
      </c>
      <c r="BG182" s="139">
        <f t="shared" ref="BG182:BG187" si="36">IF(N182="zákl. prenesená",J182,0)</f>
        <v>0</v>
      </c>
      <c r="BH182" s="139">
        <f t="shared" ref="BH182:BH187" si="37">IF(N182="zníž. prenesená",J182,0)</f>
        <v>0</v>
      </c>
      <c r="BI182" s="139">
        <f t="shared" ref="BI182:BI187" si="38">IF(N182="nulová",J182,0)</f>
        <v>0</v>
      </c>
      <c r="BJ182" s="13" t="s">
        <v>123</v>
      </c>
      <c r="BK182" s="140">
        <f t="shared" ref="BK182:BK187" si="39">ROUND(I182*H182,3)</f>
        <v>0</v>
      </c>
      <c r="BL182" s="13" t="s">
        <v>122</v>
      </c>
      <c r="BM182" s="138" t="s">
        <v>314</v>
      </c>
    </row>
    <row r="183" spans="2:65" s="1" customFormat="1" ht="16.5" customHeight="1">
      <c r="B183" s="127"/>
      <c r="C183" s="128" t="s">
        <v>315</v>
      </c>
      <c r="D183" s="128" t="s">
        <v>118</v>
      </c>
      <c r="E183" s="129" t="s">
        <v>316</v>
      </c>
      <c r="F183" s="130" t="s">
        <v>317</v>
      </c>
      <c r="G183" s="131" t="s">
        <v>179</v>
      </c>
      <c r="H183" s="132">
        <v>1</v>
      </c>
      <c r="I183" s="132"/>
      <c r="J183" s="132">
        <f t="shared" si="30"/>
        <v>0</v>
      </c>
      <c r="K183" s="133"/>
      <c r="L183" s="25"/>
      <c r="M183" s="134" t="s">
        <v>1</v>
      </c>
      <c r="N183" s="135" t="s">
        <v>36</v>
      </c>
      <c r="O183" s="136">
        <v>0</v>
      </c>
      <c r="P183" s="136">
        <f t="shared" si="31"/>
        <v>0</v>
      </c>
      <c r="Q183" s="136">
        <v>0</v>
      </c>
      <c r="R183" s="136">
        <f t="shared" si="32"/>
        <v>0</v>
      </c>
      <c r="S183" s="136">
        <v>0</v>
      </c>
      <c r="T183" s="137">
        <f t="shared" si="33"/>
        <v>0</v>
      </c>
      <c r="AR183" s="138" t="s">
        <v>122</v>
      </c>
      <c r="AT183" s="138" t="s">
        <v>118</v>
      </c>
      <c r="AU183" s="138" t="s">
        <v>123</v>
      </c>
      <c r="AY183" s="13" t="s">
        <v>115</v>
      </c>
      <c r="BE183" s="139">
        <f t="shared" si="34"/>
        <v>0</v>
      </c>
      <c r="BF183" s="139">
        <f t="shared" si="35"/>
        <v>0</v>
      </c>
      <c r="BG183" s="139">
        <f t="shared" si="36"/>
        <v>0</v>
      </c>
      <c r="BH183" s="139">
        <f t="shared" si="37"/>
        <v>0</v>
      </c>
      <c r="BI183" s="139">
        <f t="shared" si="38"/>
        <v>0</v>
      </c>
      <c r="BJ183" s="13" t="s">
        <v>123</v>
      </c>
      <c r="BK183" s="140">
        <f t="shared" si="39"/>
        <v>0</v>
      </c>
      <c r="BL183" s="13" t="s">
        <v>122</v>
      </c>
      <c r="BM183" s="138" t="s">
        <v>318</v>
      </c>
    </row>
    <row r="184" spans="2:65" s="1" customFormat="1" ht="16.5" customHeight="1">
      <c r="B184" s="127"/>
      <c r="C184" s="128" t="s">
        <v>319</v>
      </c>
      <c r="D184" s="128" t="s">
        <v>118</v>
      </c>
      <c r="E184" s="129" t="s">
        <v>320</v>
      </c>
      <c r="F184" s="130" t="s">
        <v>321</v>
      </c>
      <c r="G184" s="131" t="s">
        <v>179</v>
      </c>
      <c r="H184" s="132">
        <v>1</v>
      </c>
      <c r="I184" s="132"/>
      <c r="J184" s="132">
        <f t="shared" si="30"/>
        <v>0</v>
      </c>
      <c r="K184" s="133"/>
      <c r="L184" s="25"/>
      <c r="M184" s="134" t="s">
        <v>1</v>
      </c>
      <c r="N184" s="135" t="s">
        <v>36</v>
      </c>
      <c r="O184" s="136">
        <v>0</v>
      </c>
      <c r="P184" s="136">
        <f t="shared" si="31"/>
        <v>0</v>
      </c>
      <c r="Q184" s="136">
        <v>0</v>
      </c>
      <c r="R184" s="136">
        <f t="shared" si="32"/>
        <v>0</v>
      </c>
      <c r="S184" s="136">
        <v>0</v>
      </c>
      <c r="T184" s="137">
        <f t="shared" si="33"/>
        <v>0</v>
      </c>
      <c r="AR184" s="138" t="s">
        <v>122</v>
      </c>
      <c r="AT184" s="138" t="s">
        <v>118</v>
      </c>
      <c r="AU184" s="138" t="s">
        <v>123</v>
      </c>
      <c r="AY184" s="13" t="s">
        <v>115</v>
      </c>
      <c r="BE184" s="139">
        <f t="shared" si="34"/>
        <v>0</v>
      </c>
      <c r="BF184" s="139">
        <f t="shared" si="35"/>
        <v>0</v>
      </c>
      <c r="BG184" s="139">
        <f t="shared" si="36"/>
        <v>0</v>
      </c>
      <c r="BH184" s="139">
        <f t="shared" si="37"/>
        <v>0</v>
      </c>
      <c r="BI184" s="139">
        <f t="shared" si="38"/>
        <v>0</v>
      </c>
      <c r="BJ184" s="13" t="s">
        <v>123</v>
      </c>
      <c r="BK184" s="140">
        <f t="shared" si="39"/>
        <v>0</v>
      </c>
      <c r="BL184" s="13" t="s">
        <v>122</v>
      </c>
      <c r="BM184" s="138" t="s">
        <v>322</v>
      </c>
    </row>
    <row r="185" spans="2:65" s="1" customFormat="1" ht="16.5" customHeight="1">
      <c r="B185" s="127"/>
      <c r="C185" s="128" t="s">
        <v>323</v>
      </c>
      <c r="D185" s="128" t="s">
        <v>118</v>
      </c>
      <c r="E185" s="129" t="s">
        <v>324</v>
      </c>
      <c r="F185" s="130" t="s">
        <v>473</v>
      </c>
      <c r="G185" s="131" t="s">
        <v>179</v>
      </c>
      <c r="H185" s="132">
        <v>1</v>
      </c>
      <c r="I185" s="132"/>
      <c r="J185" s="132">
        <f t="shared" si="30"/>
        <v>0</v>
      </c>
      <c r="K185" s="133"/>
      <c r="L185" s="25"/>
      <c r="M185" s="134" t="s">
        <v>1</v>
      </c>
      <c r="N185" s="135" t="s">
        <v>36</v>
      </c>
      <c r="O185" s="136">
        <v>0</v>
      </c>
      <c r="P185" s="136">
        <f t="shared" si="31"/>
        <v>0</v>
      </c>
      <c r="Q185" s="136">
        <v>0</v>
      </c>
      <c r="R185" s="136">
        <f t="shared" si="32"/>
        <v>0</v>
      </c>
      <c r="S185" s="136">
        <v>0</v>
      </c>
      <c r="T185" s="137">
        <f t="shared" si="33"/>
        <v>0</v>
      </c>
      <c r="AR185" s="138" t="s">
        <v>122</v>
      </c>
      <c r="AT185" s="138" t="s">
        <v>118</v>
      </c>
      <c r="AU185" s="138" t="s">
        <v>123</v>
      </c>
      <c r="AY185" s="13" t="s">
        <v>115</v>
      </c>
      <c r="BE185" s="139">
        <f t="shared" si="34"/>
        <v>0</v>
      </c>
      <c r="BF185" s="139">
        <f t="shared" si="35"/>
        <v>0</v>
      </c>
      <c r="BG185" s="139">
        <f t="shared" si="36"/>
        <v>0</v>
      </c>
      <c r="BH185" s="139">
        <f t="shared" si="37"/>
        <v>0</v>
      </c>
      <c r="BI185" s="139">
        <f t="shared" si="38"/>
        <v>0</v>
      </c>
      <c r="BJ185" s="13" t="s">
        <v>123</v>
      </c>
      <c r="BK185" s="140">
        <f t="shared" si="39"/>
        <v>0</v>
      </c>
      <c r="BL185" s="13" t="s">
        <v>122</v>
      </c>
      <c r="BM185" s="138" t="s">
        <v>325</v>
      </c>
    </row>
    <row r="186" spans="2:65" s="1" customFormat="1" ht="16.5" customHeight="1">
      <c r="B186" s="127"/>
      <c r="C186" s="128" t="s">
        <v>326</v>
      </c>
      <c r="D186" s="128" t="s">
        <v>118</v>
      </c>
      <c r="E186" s="129" t="s">
        <v>327</v>
      </c>
      <c r="F186" s="130" t="s">
        <v>328</v>
      </c>
      <c r="G186" s="131" t="s">
        <v>260</v>
      </c>
      <c r="H186" s="132">
        <v>1</v>
      </c>
      <c r="I186" s="132"/>
      <c r="J186" s="132">
        <f t="shared" si="30"/>
        <v>0</v>
      </c>
      <c r="K186" s="133"/>
      <c r="L186" s="25"/>
      <c r="M186" s="134" t="s">
        <v>1</v>
      </c>
      <c r="N186" s="135" t="s">
        <v>36</v>
      </c>
      <c r="O186" s="136">
        <v>0</v>
      </c>
      <c r="P186" s="136">
        <f t="shared" si="31"/>
        <v>0</v>
      </c>
      <c r="Q186" s="136">
        <v>0</v>
      </c>
      <c r="R186" s="136">
        <f t="shared" si="32"/>
        <v>0</v>
      </c>
      <c r="S186" s="136">
        <v>0</v>
      </c>
      <c r="T186" s="137">
        <f t="shared" si="33"/>
        <v>0</v>
      </c>
      <c r="AR186" s="138" t="s">
        <v>122</v>
      </c>
      <c r="AT186" s="138" t="s">
        <v>118</v>
      </c>
      <c r="AU186" s="138" t="s">
        <v>123</v>
      </c>
      <c r="AY186" s="13" t="s">
        <v>115</v>
      </c>
      <c r="BE186" s="139">
        <f t="shared" si="34"/>
        <v>0</v>
      </c>
      <c r="BF186" s="139">
        <f t="shared" si="35"/>
        <v>0</v>
      </c>
      <c r="BG186" s="139">
        <f t="shared" si="36"/>
        <v>0</v>
      </c>
      <c r="BH186" s="139">
        <f t="shared" si="37"/>
        <v>0</v>
      </c>
      <c r="BI186" s="139">
        <f t="shared" si="38"/>
        <v>0</v>
      </c>
      <c r="BJ186" s="13" t="s">
        <v>123</v>
      </c>
      <c r="BK186" s="140">
        <f t="shared" si="39"/>
        <v>0</v>
      </c>
      <c r="BL186" s="13" t="s">
        <v>122</v>
      </c>
      <c r="BM186" s="138" t="s">
        <v>329</v>
      </c>
    </row>
    <row r="187" spans="2:65" s="1" customFormat="1" ht="16.5" customHeight="1">
      <c r="B187" s="127"/>
      <c r="C187" s="128" t="s">
        <v>330</v>
      </c>
      <c r="D187" s="128" t="s">
        <v>118</v>
      </c>
      <c r="E187" s="129" t="s">
        <v>258</v>
      </c>
      <c r="F187" s="130" t="s">
        <v>259</v>
      </c>
      <c r="G187" s="131" t="s">
        <v>260</v>
      </c>
      <c r="H187" s="132">
        <v>1</v>
      </c>
      <c r="I187" s="132"/>
      <c r="J187" s="132">
        <f t="shared" si="30"/>
        <v>0</v>
      </c>
      <c r="K187" s="133"/>
      <c r="L187" s="25"/>
      <c r="M187" s="134" t="s">
        <v>1</v>
      </c>
      <c r="N187" s="135" t="s">
        <v>36</v>
      </c>
      <c r="O187" s="136">
        <v>0</v>
      </c>
      <c r="P187" s="136">
        <f t="shared" si="31"/>
        <v>0</v>
      </c>
      <c r="Q187" s="136">
        <v>0</v>
      </c>
      <c r="R187" s="136">
        <f t="shared" si="32"/>
        <v>0</v>
      </c>
      <c r="S187" s="136">
        <v>0</v>
      </c>
      <c r="T187" s="137">
        <f t="shared" si="33"/>
        <v>0</v>
      </c>
      <c r="AR187" s="138" t="s">
        <v>122</v>
      </c>
      <c r="AT187" s="138" t="s">
        <v>118</v>
      </c>
      <c r="AU187" s="138" t="s">
        <v>123</v>
      </c>
      <c r="AY187" s="13" t="s">
        <v>115</v>
      </c>
      <c r="BE187" s="139">
        <f t="shared" si="34"/>
        <v>0</v>
      </c>
      <c r="BF187" s="139">
        <f t="shared" si="35"/>
        <v>0</v>
      </c>
      <c r="BG187" s="139">
        <f t="shared" si="36"/>
        <v>0</v>
      </c>
      <c r="BH187" s="139">
        <f t="shared" si="37"/>
        <v>0</v>
      </c>
      <c r="BI187" s="139">
        <f t="shared" si="38"/>
        <v>0</v>
      </c>
      <c r="BJ187" s="13" t="s">
        <v>123</v>
      </c>
      <c r="BK187" s="140">
        <f t="shared" si="39"/>
        <v>0</v>
      </c>
      <c r="BL187" s="13" t="s">
        <v>122</v>
      </c>
      <c r="BM187" s="138" t="s">
        <v>331</v>
      </c>
    </row>
    <row r="188" spans="2:65" s="11" customFormat="1" ht="22.7" customHeight="1">
      <c r="B188" s="116"/>
      <c r="D188" s="117" t="s">
        <v>69</v>
      </c>
      <c r="E188" s="125" t="s">
        <v>332</v>
      </c>
      <c r="F188" s="125" t="s">
        <v>333</v>
      </c>
      <c r="J188" s="126">
        <f>BK188</f>
        <v>0</v>
      </c>
      <c r="L188" s="116"/>
      <c r="M188" s="120"/>
      <c r="P188" s="121">
        <f>SUM(P189:P198)</f>
        <v>0</v>
      </c>
      <c r="R188" s="121">
        <f>SUM(R189:R198)</f>
        <v>0</v>
      </c>
      <c r="T188" s="122">
        <f>SUM(T189:T198)</f>
        <v>0</v>
      </c>
      <c r="AR188" s="117" t="s">
        <v>123</v>
      </c>
      <c r="AT188" s="123" t="s">
        <v>69</v>
      </c>
      <c r="AU188" s="123" t="s">
        <v>78</v>
      </c>
      <c r="AY188" s="117" t="s">
        <v>115</v>
      </c>
      <c r="BK188" s="124">
        <f>SUM(BK189:BK198)</f>
        <v>0</v>
      </c>
    </row>
    <row r="189" spans="2:65" s="1" customFormat="1" ht="24.2" customHeight="1">
      <c r="B189" s="127"/>
      <c r="C189" s="128" t="s">
        <v>334</v>
      </c>
      <c r="D189" s="128" t="s">
        <v>118</v>
      </c>
      <c r="E189" s="129" t="s">
        <v>335</v>
      </c>
      <c r="F189" s="130" t="s">
        <v>336</v>
      </c>
      <c r="G189" s="131" t="s">
        <v>179</v>
      </c>
      <c r="H189" s="132">
        <v>30</v>
      </c>
      <c r="I189" s="132"/>
      <c r="J189" s="132">
        <f t="shared" ref="J189:J198" si="40">ROUND(I189*H189,3)</f>
        <v>0</v>
      </c>
      <c r="K189" s="133"/>
      <c r="L189" s="25"/>
      <c r="M189" s="134" t="s">
        <v>1</v>
      </c>
      <c r="N189" s="135" t="s">
        <v>36</v>
      </c>
      <c r="O189" s="136">
        <v>0</v>
      </c>
      <c r="P189" s="136">
        <f t="shared" ref="P189:P198" si="41">O189*H189</f>
        <v>0</v>
      </c>
      <c r="Q189" s="136">
        <v>0</v>
      </c>
      <c r="R189" s="136">
        <f t="shared" ref="R189:R198" si="42">Q189*H189</f>
        <v>0</v>
      </c>
      <c r="S189" s="136">
        <v>0</v>
      </c>
      <c r="T189" s="137">
        <f t="shared" ref="T189:T198" si="43">S189*H189</f>
        <v>0</v>
      </c>
      <c r="AR189" s="138" t="s">
        <v>122</v>
      </c>
      <c r="AT189" s="138" t="s">
        <v>118</v>
      </c>
      <c r="AU189" s="138" t="s">
        <v>123</v>
      </c>
      <c r="AY189" s="13" t="s">
        <v>115</v>
      </c>
      <c r="BE189" s="139">
        <f t="shared" ref="BE189:BE198" si="44">IF(N189="základná",J189,0)</f>
        <v>0</v>
      </c>
      <c r="BF189" s="139">
        <f t="shared" ref="BF189:BF198" si="45">IF(N189="znížená",J189,0)</f>
        <v>0</v>
      </c>
      <c r="BG189" s="139">
        <f t="shared" ref="BG189:BG198" si="46">IF(N189="zákl. prenesená",J189,0)</f>
        <v>0</v>
      </c>
      <c r="BH189" s="139">
        <f t="shared" ref="BH189:BH198" si="47">IF(N189="zníž. prenesená",J189,0)</f>
        <v>0</v>
      </c>
      <c r="BI189" s="139">
        <f t="shared" ref="BI189:BI198" si="48">IF(N189="nulová",J189,0)</f>
        <v>0</v>
      </c>
      <c r="BJ189" s="13" t="s">
        <v>123</v>
      </c>
      <c r="BK189" s="140">
        <f t="shared" ref="BK189:BK198" si="49">ROUND(I189*H189,3)</f>
        <v>0</v>
      </c>
      <c r="BL189" s="13" t="s">
        <v>122</v>
      </c>
      <c r="BM189" s="138" t="s">
        <v>337</v>
      </c>
    </row>
    <row r="190" spans="2:65" s="1" customFormat="1" ht="16.5" customHeight="1">
      <c r="B190" s="127"/>
      <c r="C190" s="128" t="s">
        <v>338</v>
      </c>
      <c r="D190" s="128" t="s">
        <v>118</v>
      </c>
      <c r="E190" s="129" t="s">
        <v>339</v>
      </c>
      <c r="F190" s="130" t="s">
        <v>340</v>
      </c>
      <c r="G190" s="131" t="s">
        <v>179</v>
      </c>
      <c r="H190" s="132">
        <v>60</v>
      </c>
      <c r="I190" s="132"/>
      <c r="J190" s="132">
        <f t="shared" si="40"/>
        <v>0</v>
      </c>
      <c r="K190" s="133"/>
      <c r="L190" s="25"/>
      <c r="M190" s="134" t="s">
        <v>1</v>
      </c>
      <c r="N190" s="135" t="s">
        <v>36</v>
      </c>
      <c r="O190" s="136">
        <v>0</v>
      </c>
      <c r="P190" s="136">
        <f t="shared" si="41"/>
        <v>0</v>
      </c>
      <c r="Q190" s="136">
        <v>0</v>
      </c>
      <c r="R190" s="136">
        <f t="shared" si="42"/>
        <v>0</v>
      </c>
      <c r="S190" s="136">
        <v>0</v>
      </c>
      <c r="T190" s="137">
        <f t="shared" si="43"/>
        <v>0</v>
      </c>
      <c r="AR190" s="138" t="s">
        <v>122</v>
      </c>
      <c r="AT190" s="138" t="s">
        <v>118</v>
      </c>
      <c r="AU190" s="138" t="s">
        <v>123</v>
      </c>
      <c r="AY190" s="13" t="s">
        <v>115</v>
      </c>
      <c r="BE190" s="139">
        <f t="shared" si="44"/>
        <v>0</v>
      </c>
      <c r="BF190" s="139">
        <f t="shared" si="45"/>
        <v>0</v>
      </c>
      <c r="BG190" s="139">
        <f t="shared" si="46"/>
        <v>0</v>
      </c>
      <c r="BH190" s="139">
        <f t="shared" si="47"/>
        <v>0</v>
      </c>
      <c r="BI190" s="139">
        <f t="shared" si="48"/>
        <v>0</v>
      </c>
      <c r="BJ190" s="13" t="s">
        <v>123</v>
      </c>
      <c r="BK190" s="140">
        <f t="shared" si="49"/>
        <v>0</v>
      </c>
      <c r="BL190" s="13" t="s">
        <v>122</v>
      </c>
      <c r="BM190" s="138" t="s">
        <v>341</v>
      </c>
    </row>
    <row r="191" spans="2:65" s="1" customFormat="1" ht="16.5" customHeight="1">
      <c r="B191" s="127"/>
      <c r="C191" s="128" t="s">
        <v>342</v>
      </c>
      <c r="D191" s="128" t="s">
        <v>118</v>
      </c>
      <c r="E191" s="129" t="s">
        <v>343</v>
      </c>
      <c r="F191" s="130" t="s">
        <v>344</v>
      </c>
      <c r="G191" s="131" t="s">
        <v>179</v>
      </c>
      <c r="H191" s="132">
        <v>20</v>
      </c>
      <c r="I191" s="132"/>
      <c r="J191" s="132">
        <f t="shared" si="40"/>
        <v>0</v>
      </c>
      <c r="K191" s="133"/>
      <c r="L191" s="25"/>
      <c r="M191" s="134" t="s">
        <v>1</v>
      </c>
      <c r="N191" s="135" t="s">
        <v>36</v>
      </c>
      <c r="O191" s="136">
        <v>0</v>
      </c>
      <c r="P191" s="136">
        <f t="shared" si="41"/>
        <v>0</v>
      </c>
      <c r="Q191" s="136">
        <v>0</v>
      </c>
      <c r="R191" s="136">
        <f t="shared" si="42"/>
        <v>0</v>
      </c>
      <c r="S191" s="136">
        <v>0</v>
      </c>
      <c r="T191" s="137">
        <f t="shared" si="43"/>
        <v>0</v>
      </c>
      <c r="AR191" s="138" t="s">
        <v>122</v>
      </c>
      <c r="AT191" s="138" t="s">
        <v>118</v>
      </c>
      <c r="AU191" s="138" t="s">
        <v>123</v>
      </c>
      <c r="AY191" s="13" t="s">
        <v>115</v>
      </c>
      <c r="BE191" s="139">
        <f t="shared" si="44"/>
        <v>0</v>
      </c>
      <c r="BF191" s="139">
        <f t="shared" si="45"/>
        <v>0</v>
      </c>
      <c r="BG191" s="139">
        <f t="shared" si="46"/>
        <v>0</v>
      </c>
      <c r="BH191" s="139">
        <f t="shared" si="47"/>
        <v>0</v>
      </c>
      <c r="BI191" s="139">
        <f t="shared" si="48"/>
        <v>0</v>
      </c>
      <c r="BJ191" s="13" t="s">
        <v>123</v>
      </c>
      <c r="BK191" s="140">
        <f t="shared" si="49"/>
        <v>0</v>
      </c>
      <c r="BL191" s="13" t="s">
        <v>122</v>
      </c>
      <c r="BM191" s="138" t="s">
        <v>345</v>
      </c>
    </row>
    <row r="192" spans="2:65" s="1" customFormat="1" ht="16.5" customHeight="1">
      <c r="B192" s="127"/>
      <c r="C192" s="128" t="s">
        <v>346</v>
      </c>
      <c r="D192" s="128" t="s">
        <v>118</v>
      </c>
      <c r="E192" s="129" t="s">
        <v>347</v>
      </c>
      <c r="F192" s="130" t="s">
        <v>348</v>
      </c>
      <c r="G192" s="131" t="s">
        <v>179</v>
      </c>
      <c r="H192" s="132">
        <v>24</v>
      </c>
      <c r="I192" s="132"/>
      <c r="J192" s="132">
        <f t="shared" si="40"/>
        <v>0</v>
      </c>
      <c r="K192" s="133"/>
      <c r="L192" s="25"/>
      <c r="M192" s="134" t="s">
        <v>1</v>
      </c>
      <c r="N192" s="135" t="s">
        <v>36</v>
      </c>
      <c r="O192" s="136">
        <v>0</v>
      </c>
      <c r="P192" s="136">
        <f t="shared" si="41"/>
        <v>0</v>
      </c>
      <c r="Q192" s="136">
        <v>0</v>
      </c>
      <c r="R192" s="136">
        <f t="shared" si="42"/>
        <v>0</v>
      </c>
      <c r="S192" s="136">
        <v>0</v>
      </c>
      <c r="T192" s="137">
        <f t="shared" si="43"/>
        <v>0</v>
      </c>
      <c r="AR192" s="138" t="s">
        <v>122</v>
      </c>
      <c r="AT192" s="138" t="s">
        <v>118</v>
      </c>
      <c r="AU192" s="138" t="s">
        <v>123</v>
      </c>
      <c r="AY192" s="13" t="s">
        <v>115</v>
      </c>
      <c r="BE192" s="139">
        <f t="shared" si="44"/>
        <v>0</v>
      </c>
      <c r="BF192" s="139">
        <f t="shared" si="45"/>
        <v>0</v>
      </c>
      <c r="BG192" s="139">
        <f t="shared" si="46"/>
        <v>0</v>
      </c>
      <c r="BH192" s="139">
        <f t="shared" si="47"/>
        <v>0</v>
      </c>
      <c r="BI192" s="139">
        <f t="shared" si="48"/>
        <v>0</v>
      </c>
      <c r="BJ192" s="13" t="s">
        <v>123</v>
      </c>
      <c r="BK192" s="140">
        <f t="shared" si="49"/>
        <v>0</v>
      </c>
      <c r="BL192" s="13" t="s">
        <v>122</v>
      </c>
      <c r="BM192" s="138" t="s">
        <v>349</v>
      </c>
    </row>
    <row r="193" spans="2:65" s="1" customFormat="1" ht="16.5" customHeight="1">
      <c r="B193" s="127"/>
      <c r="C193" s="128" t="s">
        <v>350</v>
      </c>
      <c r="D193" s="128" t="s">
        <v>118</v>
      </c>
      <c r="E193" s="129" t="s">
        <v>351</v>
      </c>
      <c r="F193" s="130" t="s">
        <v>352</v>
      </c>
      <c r="G193" s="131" t="s">
        <v>179</v>
      </c>
      <c r="H193" s="132">
        <v>36</v>
      </c>
      <c r="I193" s="132"/>
      <c r="J193" s="132">
        <f t="shared" si="40"/>
        <v>0</v>
      </c>
      <c r="K193" s="133"/>
      <c r="L193" s="25"/>
      <c r="M193" s="134" t="s">
        <v>1</v>
      </c>
      <c r="N193" s="135" t="s">
        <v>36</v>
      </c>
      <c r="O193" s="136">
        <v>0</v>
      </c>
      <c r="P193" s="136">
        <f t="shared" si="41"/>
        <v>0</v>
      </c>
      <c r="Q193" s="136">
        <v>0</v>
      </c>
      <c r="R193" s="136">
        <f t="shared" si="42"/>
        <v>0</v>
      </c>
      <c r="S193" s="136">
        <v>0</v>
      </c>
      <c r="T193" s="137">
        <f t="shared" si="43"/>
        <v>0</v>
      </c>
      <c r="AR193" s="138" t="s">
        <v>122</v>
      </c>
      <c r="AT193" s="138" t="s">
        <v>118</v>
      </c>
      <c r="AU193" s="138" t="s">
        <v>123</v>
      </c>
      <c r="AY193" s="13" t="s">
        <v>115</v>
      </c>
      <c r="BE193" s="139">
        <f t="shared" si="44"/>
        <v>0</v>
      </c>
      <c r="BF193" s="139">
        <f t="shared" si="45"/>
        <v>0</v>
      </c>
      <c r="BG193" s="139">
        <f t="shared" si="46"/>
        <v>0</v>
      </c>
      <c r="BH193" s="139">
        <f t="shared" si="47"/>
        <v>0</v>
      </c>
      <c r="BI193" s="139">
        <f t="shared" si="48"/>
        <v>0</v>
      </c>
      <c r="BJ193" s="13" t="s">
        <v>123</v>
      </c>
      <c r="BK193" s="140">
        <f t="shared" si="49"/>
        <v>0</v>
      </c>
      <c r="BL193" s="13" t="s">
        <v>122</v>
      </c>
      <c r="BM193" s="138" t="s">
        <v>353</v>
      </c>
    </row>
    <row r="194" spans="2:65" s="1" customFormat="1" ht="16.5" customHeight="1">
      <c r="B194" s="127"/>
      <c r="C194" s="128" t="s">
        <v>354</v>
      </c>
      <c r="D194" s="128" t="s">
        <v>118</v>
      </c>
      <c r="E194" s="129" t="s">
        <v>355</v>
      </c>
      <c r="F194" s="130" t="s">
        <v>356</v>
      </c>
      <c r="G194" s="131" t="s">
        <v>179</v>
      </c>
      <c r="H194" s="132">
        <v>18</v>
      </c>
      <c r="I194" s="132"/>
      <c r="J194" s="132">
        <f t="shared" si="40"/>
        <v>0</v>
      </c>
      <c r="K194" s="133"/>
      <c r="L194" s="25"/>
      <c r="M194" s="134" t="s">
        <v>1</v>
      </c>
      <c r="N194" s="135" t="s">
        <v>36</v>
      </c>
      <c r="O194" s="136">
        <v>0</v>
      </c>
      <c r="P194" s="136">
        <f t="shared" si="41"/>
        <v>0</v>
      </c>
      <c r="Q194" s="136">
        <v>0</v>
      </c>
      <c r="R194" s="136">
        <f t="shared" si="42"/>
        <v>0</v>
      </c>
      <c r="S194" s="136">
        <v>0</v>
      </c>
      <c r="T194" s="137">
        <f t="shared" si="43"/>
        <v>0</v>
      </c>
      <c r="AR194" s="138" t="s">
        <v>122</v>
      </c>
      <c r="AT194" s="138" t="s">
        <v>118</v>
      </c>
      <c r="AU194" s="138" t="s">
        <v>123</v>
      </c>
      <c r="AY194" s="13" t="s">
        <v>115</v>
      </c>
      <c r="BE194" s="139">
        <f t="shared" si="44"/>
        <v>0</v>
      </c>
      <c r="BF194" s="139">
        <f t="shared" si="45"/>
        <v>0</v>
      </c>
      <c r="BG194" s="139">
        <f t="shared" si="46"/>
        <v>0</v>
      </c>
      <c r="BH194" s="139">
        <f t="shared" si="47"/>
        <v>0</v>
      </c>
      <c r="BI194" s="139">
        <f t="shared" si="48"/>
        <v>0</v>
      </c>
      <c r="BJ194" s="13" t="s">
        <v>123</v>
      </c>
      <c r="BK194" s="140">
        <f t="shared" si="49"/>
        <v>0</v>
      </c>
      <c r="BL194" s="13" t="s">
        <v>122</v>
      </c>
      <c r="BM194" s="138" t="s">
        <v>357</v>
      </c>
    </row>
    <row r="195" spans="2:65" s="1" customFormat="1" ht="16.5" customHeight="1">
      <c r="B195" s="127"/>
      <c r="C195" s="128" t="s">
        <v>358</v>
      </c>
      <c r="D195" s="128" t="s">
        <v>118</v>
      </c>
      <c r="E195" s="129" t="s">
        <v>359</v>
      </c>
      <c r="F195" s="130" t="s">
        <v>360</v>
      </c>
      <c r="G195" s="131" t="s">
        <v>179</v>
      </c>
      <c r="H195" s="132">
        <v>18</v>
      </c>
      <c r="I195" s="132"/>
      <c r="J195" s="132">
        <f t="shared" si="40"/>
        <v>0</v>
      </c>
      <c r="K195" s="133"/>
      <c r="L195" s="25"/>
      <c r="M195" s="134" t="s">
        <v>1</v>
      </c>
      <c r="N195" s="135" t="s">
        <v>36</v>
      </c>
      <c r="O195" s="136">
        <v>0</v>
      </c>
      <c r="P195" s="136">
        <f t="shared" si="41"/>
        <v>0</v>
      </c>
      <c r="Q195" s="136">
        <v>0</v>
      </c>
      <c r="R195" s="136">
        <f t="shared" si="42"/>
        <v>0</v>
      </c>
      <c r="S195" s="136">
        <v>0</v>
      </c>
      <c r="T195" s="137">
        <f t="shared" si="43"/>
        <v>0</v>
      </c>
      <c r="AR195" s="138" t="s">
        <v>122</v>
      </c>
      <c r="AT195" s="138" t="s">
        <v>118</v>
      </c>
      <c r="AU195" s="138" t="s">
        <v>123</v>
      </c>
      <c r="AY195" s="13" t="s">
        <v>115</v>
      </c>
      <c r="BE195" s="139">
        <f t="shared" si="44"/>
        <v>0</v>
      </c>
      <c r="BF195" s="139">
        <f t="shared" si="45"/>
        <v>0</v>
      </c>
      <c r="BG195" s="139">
        <f t="shared" si="46"/>
        <v>0</v>
      </c>
      <c r="BH195" s="139">
        <f t="shared" si="47"/>
        <v>0</v>
      </c>
      <c r="BI195" s="139">
        <f t="shared" si="48"/>
        <v>0</v>
      </c>
      <c r="BJ195" s="13" t="s">
        <v>123</v>
      </c>
      <c r="BK195" s="140">
        <f t="shared" si="49"/>
        <v>0</v>
      </c>
      <c r="BL195" s="13" t="s">
        <v>122</v>
      </c>
      <c r="BM195" s="138" t="s">
        <v>361</v>
      </c>
    </row>
    <row r="196" spans="2:65" s="1" customFormat="1" ht="16.5" customHeight="1">
      <c r="B196" s="127"/>
      <c r="C196" s="128" t="s">
        <v>362</v>
      </c>
      <c r="D196" s="128" t="s">
        <v>118</v>
      </c>
      <c r="E196" s="129" t="s">
        <v>363</v>
      </c>
      <c r="F196" s="130" t="s">
        <v>364</v>
      </c>
      <c r="G196" s="131" t="s">
        <v>179</v>
      </c>
      <c r="H196" s="132">
        <v>18</v>
      </c>
      <c r="I196" s="132"/>
      <c r="J196" s="132">
        <f t="shared" si="40"/>
        <v>0</v>
      </c>
      <c r="K196" s="133"/>
      <c r="L196" s="25"/>
      <c r="M196" s="134" t="s">
        <v>1</v>
      </c>
      <c r="N196" s="135" t="s">
        <v>36</v>
      </c>
      <c r="O196" s="136">
        <v>0</v>
      </c>
      <c r="P196" s="136">
        <f t="shared" si="41"/>
        <v>0</v>
      </c>
      <c r="Q196" s="136">
        <v>0</v>
      </c>
      <c r="R196" s="136">
        <f t="shared" si="42"/>
        <v>0</v>
      </c>
      <c r="S196" s="136">
        <v>0</v>
      </c>
      <c r="T196" s="137">
        <f t="shared" si="43"/>
        <v>0</v>
      </c>
      <c r="AR196" s="138" t="s">
        <v>122</v>
      </c>
      <c r="AT196" s="138" t="s">
        <v>118</v>
      </c>
      <c r="AU196" s="138" t="s">
        <v>123</v>
      </c>
      <c r="AY196" s="13" t="s">
        <v>115</v>
      </c>
      <c r="BE196" s="139">
        <f t="shared" si="44"/>
        <v>0</v>
      </c>
      <c r="BF196" s="139">
        <f t="shared" si="45"/>
        <v>0</v>
      </c>
      <c r="BG196" s="139">
        <f t="shared" si="46"/>
        <v>0</v>
      </c>
      <c r="BH196" s="139">
        <f t="shared" si="47"/>
        <v>0</v>
      </c>
      <c r="BI196" s="139">
        <f t="shared" si="48"/>
        <v>0</v>
      </c>
      <c r="BJ196" s="13" t="s">
        <v>123</v>
      </c>
      <c r="BK196" s="140">
        <f t="shared" si="49"/>
        <v>0</v>
      </c>
      <c r="BL196" s="13" t="s">
        <v>122</v>
      </c>
      <c r="BM196" s="138" t="s">
        <v>365</v>
      </c>
    </row>
    <row r="197" spans="2:65" s="1" customFormat="1" ht="16.5" customHeight="1">
      <c r="B197" s="127"/>
      <c r="C197" s="128" t="s">
        <v>366</v>
      </c>
      <c r="D197" s="128" t="s">
        <v>118</v>
      </c>
      <c r="E197" s="129" t="s">
        <v>367</v>
      </c>
      <c r="F197" s="130" t="s">
        <v>368</v>
      </c>
      <c r="G197" s="131" t="s">
        <v>179</v>
      </c>
      <c r="H197" s="132">
        <v>2</v>
      </c>
      <c r="I197" s="132"/>
      <c r="J197" s="132">
        <f t="shared" si="40"/>
        <v>0</v>
      </c>
      <c r="K197" s="133"/>
      <c r="L197" s="25"/>
      <c r="M197" s="134" t="s">
        <v>1</v>
      </c>
      <c r="N197" s="135" t="s">
        <v>36</v>
      </c>
      <c r="O197" s="136">
        <v>0</v>
      </c>
      <c r="P197" s="136">
        <f t="shared" si="41"/>
        <v>0</v>
      </c>
      <c r="Q197" s="136">
        <v>0</v>
      </c>
      <c r="R197" s="136">
        <f t="shared" si="42"/>
        <v>0</v>
      </c>
      <c r="S197" s="136">
        <v>0</v>
      </c>
      <c r="T197" s="137">
        <f t="shared" si="43"/>
        <v>0</v>
      </c>
      <c r="AR197" s="138" t="s">
        <v>122</v>
      </c>
      <c r="AT197" s="138" t="s">
        <v>118</v>
      </c>
      <c r="AU197" s="138" t="s">
        <v>123</v>
      </c>
      <c r="AY197" s="13" t="s">
        <v>115</v>
      </c>
      <c r="BE197" s="139">
        <f t="shared" si="44"/>
        <v>0</v>
      </c>
      <c r="BF197" s="139">
        <f t="shared" si="45"/>
        <v>0</v>
      </c>
      <c r="BG197" s="139">
        <f t="shared" si="46"/>
        <v>0</v>
      </c>
      <c r="BH197" s="139">
        <f t="shared" si="47"/>
        <v>0</v>
      </c>
      <c r="BI197" s="139">
        <f t="shared" si="48"/>
        <v>0</v>
      </c>
      <c r="BJ197" s="13" t="s">
        <v>123</v>
      </c>
      <c r="BK197" s="140">
        <f t="shared" si="49"/>
        <v>0</v>
      </c>
      <c r="BL197" s="13" t="s">
        <v>122</v>
      </c>
      <c r="BM197" s="138" t="s">
        <v>369</v>
      </c>
    </row>
    <row r="198" spans="2:65" s="1" customFormat="1" ht="16.5" customHeight="1">
      <c r="B198" s="127"/>
      <c r="C198" s="128" t="s">
        <v>370</v>
      </c>
      <c r="D198" s="128" t="s">
        <v>118</v>
      </c>
      <c r="E198" s="129" t="s">
        <v>371</v>
      </c>
      <c r="F198" s="130" t="s">
        <v>259</v>
      </c>
      <c r="G198" s="131" t="s">
        <v>260</v>
      </c>
      <c r="H198" s="132">
        <v>1</v>
      </c>
      <c r="I198" s="132"/>
      <c r="J198" s="132">
        <f t="shared" si="40"/>
        <v>0</v>
      </c>
      <c r="K198" s="133"/>
      <c r="L198" s="25"/>
      <c r="M198" s="134" t="s">
        <v>1</v>
      </c>
      <c r="N198" s="135" t="s">
        <v>36</v>
      </c>
      <c r="O198" s="136">
        <v>0</v>
      </c>
      <c r="P198" s="136">
        <f t="shared" si="41"/>
        <v>0</v>
      </c>
      <c r="Q198" s="136">
        <v>0</v>
      </c>
      <c r="R198" s="136">
        <f t="shared" si="42"/>
        <v>0</v>
      </c>
      <c r="S198" s="136">
        <v>0</v>
      </c>
      <c r="T198" s="137">
        <f t="shared" si="43"/>
        <v>0</v>
      </c>
      <c r="AR198" s="138" t="s">
        <v>122</v>
      </c>
      <c r="AT198" s="138" t="s">
        <v>118</v>
      </c>
      <c r="AU198" s="138" t="s">
        <v>123</v>
      </c>
      <c r="AY198" s="13" t="s">
        <v>115</v>
      </c>
      <c r="BE198" s="139">
        <f t="shared" si="44"/>
        <v>0</v>
      </c>
      <c r="BF198" s="139">
        <f t="shared" si="45"/>
        <v>0</v>
      </c>
      <c r="BG198" s="139">
        <f t="shared" si="46"/>
        <v>0</v>
      </c>
      <c r="BH198" s="139">
        <f t="shared" si="47"/>
        <v>0</v>
      </c>
      <c r="BI198" s="139">
        <f t="shared" si="48"/>
        <v>0</v>
      </c>
      <c r="BJ198" s="13" t="s">
        <v>123</v>
      </c>
      <c r="BK198" s="140">
        <f t="shared" si="49"/>
        <v>0</v>
      </c>
      <c r="BL198" s="13" t="s">
        <v>122</v>
      </c>
      <c r="BM198" s="138" t="s">
        <v>372</v>
      </c>
    </row>
    <row r="199" spans="2:65" s="11" customFormat="1" ht="22.7" customHeight="1">
      <c r="B199" s="116"/>
      <c r="D199" s="117" t="s">
        <v>69</v>
      </c>
      <c r="E199" s="125" t="s">
        <v>373</v>
      </c>
      <c r="F199" s="125" t="s">
        <v>374</v>
      </c>
      <c r="J199" s="126">
        <f>BK199</f>
        <v>0</v>
      </c>
      <c r="L199" s="116"/>
      <c r="M199" s="120"/>
      <c r="P199" s="121">
        <f>SUM(P200:P208)</f>
        <v>339.81171234999988</v>
      </c>
      <c r="R199" s="121">
        <f>SUM(R200:R208)</f>
        <v>13.156587920000002</v>
      </c>
      <c r="T199" s="122">
        <f>SUM(T200:T208)</f>
        <v>4.7453839999999996</v>
      </c>
      <c r="AR199" s="117" t="s">
        <v>123</v>
      </c>
      <c r="AT199" s="123" t="s">
        <v>69</v>
      </c>
      <c r="AU199" s="123" t="s">
        <v>78</v>
      </c>
      <c r="AY199" s="117" t="s">
        <v>115</v>
      </c>
      <c r="BK199" s="124">
        <f>SUM(BK200:BK208)</f>
        <v>0</v>
      </c>
    </row>
    <row r="200" spans="2:65" s="1" customFormat="1" ht="33" customHeight="1">
      <c r="B200" s="127"/>
      <c r="C200" s="128" t="s">
        <v>375</v>
      </c>
      <c r="D200" s="128" t="s">
        <v>118</v>
      </c>
      <c r="E200" s="129" t="s">
        <v>376</v>
      </c>
      <c r="F200" s="130" t="s">
        <v>377</v>
      </c>
      <c r="G200" s="131" t="s">
        <v>162</v>
      </c>
      <c r="H200" s="132">
        <v>307.05599999999998</v>
      </c>
      <c r="I200" s="132"/>
      <c r="J200" s="132">
        <f t="shared" ref="J200:J208" si="50">ROUND(I200*H200,3)</f>
        <v>0</v>
      </c>
      <c r="K200" s="133"/>
      <c r="L200" s="25"/>
      <c r="M200" s="134" t="s">
        <v>1</v>
      </c>
      <c r="N200" s="135" t="s">
        <v>36</v>
      </c>
      <c r="O200" s="136">
        <v>0.4</v>
      </c>
      <c r="P200" s="136">
        <f t="shared" ref="P200:P208" si="51">O200*H200</f>
        <v>122.8224</v>
      </c>
      <c r="Q200" s="136">
        <v>1.4670000000000001E-2</v>
      </c>
      <c r="R200" s="136">
        <f t="shared" ref="R200:R208" si="52">Q200*H200</f>
        <v>4.5045115200000003</v>
      </c>
      <c r="S200" s="136">
        <v>0</v>
      </c>
      <c r="T200" s="137">
        <f t="shared" ref="T200:T208" si="53">S200*H200</f>
        <v>0</v>
      </c>
      <c r="AR200" s="138" t="s">
        <v>181</v>
      </c>
      <c r="AT200" s="138" t="s">
        <v>118</v>
      </c>
      <c r="AU200" s="138" t="s">
        <v>123</v>
      </c>
      <c r="AY200" s="13" t="s">
        <v>115</v>
      </c>
      <c r="BE200" s="139">
        <f t="shared" ref="BE200:BE208" si="54">IF(N200="základná",J200,0)</f>
        <v>0</v>
      </c>
      <c r="BF200" s="139">
        <f t="shared" ref="BF200:BF208" si="55">IF(N200="znížená",J200,0)</f>
        <v>0</v>
      </c>
      <c r="BG200" s="139">
        <f t="shared" ref="BG200:BG208" si="56">IF(N200="zákl. prenesená",J200,0)</f>
        <v>0</v>
      </c>
      <c r="BH200" s="139">
        <f t="shared" ref="BH200:BH208" si="57">IF(N200="zníž. prenesená",J200,0)</f>
        <v>0</v>
      </c>
      <c r="BI200" s="139">
        <f t="shared" ref="BI200:BI208" si="58">IF(N200="nulová",J200,0)</f>
        <v>0</v>
      </c>
      <c r="BJ200" s="13" t="s">
        <v>123</v>
      </c>
      <c r="BK200" s="140">
        <f t="shared" ref="BK200:BK208" si="59">ROUND(I200*H200,3)</f>
        <v>0</v>
      </c>
      <c r="BL200" s="13" t="s">
        <v>181</v>
      </c>
      <c r="BM200" s="138" t="s">
        <v>378</v>
      </c>
    </row>
    <row r="201" spans="2:65" s="1" customFormat="1" ht="24.2" customHeight="1">
      <c r="B201" s="127"/>
      <c r="C201" s="128" t="s">
        <v>379</v>
      </c>
      <c r="D201" s="128" t="s">
        <v>118</v>
      </c>
      <c r="E201" s="129" t="s">
        <v>380</v>
      </c>
      <c r="F201" s="130" t="s">
        <v>381</v>
      </c>
      <c r="G201" s="131" t="s">
        <v>121</v>
      </c>
      <c r="H201" s="132">
        <v>478.95</v>
      </c>
      <c r="I201" s="132"/>
      <c r="J201" s="132">
        <f t="shared" si="50"/>
        <v>0</v>
      </c>
      <c r="K201" s="133"/>
      <c r="L201" s="25"/>
      <c r="M201" s="134" t="s">
        <v>1</v>
      </c>
      <c r="N201" s="135" t="s">
        <v>36</v>
      </c>
      <c r="O201" s="136">
        <v>0.30303999999999998</v>
      </c>
      <c r="P201" s="136">
        <f t="shared" si="51"/>
        <v>145.14100799999997</v>
      </c>
      <c r="Q201" s="136">
        <v>0</v>
      </c>
      <c r="R201" s="136">
        <f t="shared" si="52"/>
        <v>0</v>
      </c>
      <c r="S201" s="136">
        <v>0</v>
      </c>
      <c r="T201" s="137">
        <f t="shared" si="53"/>
        <v>0</v>
      </c>
      <c r="AR201" s="138" t="s">
        <v>181</v>
      </c>
      <c r="AT201" s="138" t="s">
        <v>118</v>
      </c>
      <c r="AU201" s="138" t="s">
        <v>123</v>
      </c>
      <c r="AY201" s="13" t="s">
        <v>115</v>
      </c>
      <c r="BE201" s="139">
        <f t="shared" si="54"/>
        <v>0</v>
      </c>
      <c r="BF201" s="139">
        <f t="shared" si="55"/>
        <v>0</v>
      </c>
      <c r="BG201" s="139">
        <f t="shared" si="56"/>
        <v>0</v>
      </c>
      <c r="BH201" s="139">
        <f t="shared" si="57"/>
        <v>0</v>
      </c>
      <c r="BI201" s="139">
        <f t="shared" si="58"/>
        <v>0</v>
      </c>
      <c r="BJ201" s="13" t="s">
        <v>123</v>
      </c>
      <c r="BK201" s="140">
        <f t="shared" si="59"/>
        <v>0</v>
      </c>
      <c r="BL201" s="13" t="s">
        <v>181</v>
      </c>
      <c r="BM201" s="138" t="s">
        <v>382</v>
      </c>
    </row>
    <row r="202" spans="2:65" s="1" customFormat="1" ht="33" customHeight="1">
      <c r="B202" s="127"/>
      <c r="C202" s="141" t="s">
        <v>383</v>
      </c>
      <c r="D202" s="141" t="s">
        <v>229</v>
      </c>
      <c r="E202" s="142" t="s">
        <v>384</v>
      </c>
      <c r="F202" s="143" t="s">
        <v>385</v>
      </c>
      <c r="G202" s="144" t="s">
        <v>184</v>
      </c>
      <c r="H202" s="145">
        <v>12.644</v>
      </c>
      <c r="I202" s="145"/>
      <c r="J202" s="145">
        <f t="shared" si="50"/>
        <v>0</v>
      </c>
      <c r="K202" s="146"/>
      <c r="L202" s="147"/>
      <c r="M202" s="148" t="s">
        <v>1</v>
      </c>
      <c r="N202" s="149" t="s">
        <v>36</v>
      </c>
      <c r="O202" s="136">
        <v>0</v>
      </c>
      <c r="P202" s="136">
        <f t="shared" si="51"/>
        <v>0</v>
      </c>
      <c r="Q202" s="136">
        <v>0.55000000000000004</v>
      </c>
      <c r="R202" s="136">
        <f t="shared" si="52"/>
        <v>6.954200000000001</v>
      </c>
      <c r="S202" s="136">
        <v>0</v>
      </c>
      <c r="T202" s="137">
        <f t="shared" si="53"/>
        <v>0</v>
      </c>
      <c r="AR202" s="138" t="s">
        <v>253</v>
      </c>
      <c r="AT202" s="138" t="s">
        <v>229</v>
      </c>
      <c r="AU202" s="138" t="s">
        <v>123</v>
      </c>
      <c r="AY202" s="13" t="s">
        <v>115</v>
      </c>
      <c r="BE202" s="139">
        <f t="shared" si="54"/>
        <v>0</v>
      </c>
      <c r="BF202" s="139">
        <f t="shared" si="55"/>
        <v>0</v>
      </c>
      <c r="BG202" s="139">
        <f t="shared" si="56"/>
        <v>0</v>
      </c>
      <c r="BH202" s="139">
        <f t="shared" si="57"/>
        <v>0</v>
      </c>
      <c r="BI202" s="139">
        <f t="shared" si="58"/>
        <v>0</v>
      </c>
      <c r="BJ202" s="13" t="s">
        <v>123</v>
      </c>
      <c r="BK202" s="140">
        <f t="shared" si="59"/>
        <v>0</v>
      </c>
      <c r="BL202" s="13" t="s">
        <v>181</v>
      </c>
      <c r="BM202" s="138" t="s">
        <v>386</v>
      </c>
    </row>
    <row r="203" spans="2:65" s="1" customFormat="1" ht="33" customHeight="1">
      <c r="B203" s="127"/>
      <c r="C203" s="128" t="s">
        <v>387</v>
      </c>
      <c r="D203" s="128" t="s">
        <v>118</v>
      </c>
      <c r="E203" s="129" t="s">
        <v>388</v>
      </c>
      <c r="F203" s="130" t="s">
        <v>389</v>
      </c>
      <c r="G203" s="131" t="s">
        <v>121</v>
      </c>
      <c r="H203" s="132">
        <v>478.95</v>
      </c>
      <c r="I203" s="132"/>
      <c r="J203" s="132">
        <f t="shared" si="50"/>
        <v>0</v>
      </c>
      <c r="K203" s="133"/>
      <c r="L203" s="25"/>
      <c r="M203" s="134" t="s">
        <v>1</v>
      </c>
      <c r="N203" s="135" t="s">
        <v>36</v>
      </c>
      <c r="O203" s="136">
        <v>5.6000000000000001E-2</v>
      </c>
      <c r="P203" s="136">
        <f t="shared" si="51"/>
        <v>26.821200000000001</v>
      </c>
      <c r="Q203" s="136">
        <v>0</v>
      </c>
      <c r="R203" s="136">
        <f t="shared" si="52"/>
        <v>0</v>
      </c>
      <c r="S203" s="136">
        <v>7.0000000000000001E-3</v>
      </c>
      <c r="T203" s="137">
        <f t="shared" si="53"/>
        <v>3.3526500000000001</v>
      </c>
      <c r="AR203" s="138" t="s">
        <v>181</v>
      </c>
      <c r="AT203" s="138" t="s">
        <v>118</v>
      </c>
      <c r="AU203" s="138" t="s">
        <v>123</v>
      </c>
      <c r="AY203" s="13" t="s">
        <v>115</v>
      </c>
      <c r="BE203" s="139">
        <f t="shared" si="54"/>
        <v>0</v>
      </c>
      <c r="BF203" s="139">
        <f t="shared" si="55"/>
        <v>0</v>
      </c>
      <c r="BG203" s="139">
        <f t="shared" si="56"/>
        <v>0</v>
      </c>
      <c r="BH203" s="139">
        <f t="shared" si="57"/>
        <v>0</v>
      </c>
      <c r="BI203" s="139">
        <f t="shared" si="58"/>
        <v>0</v>
      </c>
      <c r="BJ203" s="13" t="s">
        <v>123</v>
      </c>
      <c r="BK203" s="140">
        <f t="shared" si="59"/>
        <v>0</v>
      </c>
      <c r="BL203" s="13" t="s">
        <v>181</v>
      </c>
      <c r="BM203" s="138" t="s">
        <v>390</v>
      </c>
    </row>
    <row r="204" spans="2:65" s="1" customFormat="1" ht="44.25" customHeight="1">
      <c r="B204" s="127"/>
      <c r="C204" s="128" t="s">
        <v>391</v>
      </c>
      <c r="D204" s="128" t="s">
        <v>118</v>
      </c>
      <c r="E204" s="129" t="s">
        <v>392</v>
      </c>
      <c r="F204" s="130" t="s">
        <v>393</v>
      </c>
      <c r="G204" s="131" t="s">
        <v>184</v>
      </c>
      <c r="H204" s="132">
        <v>16.643999999999998</v>
      </c>
      <c r="I204" s="132"/>
      <c r="J204" s="132">
        <f t="shared" si="50"/>
        <v>0</v>
      </c>
      <c r="K204" s="133"/>
      <c r="L204" s="25"/>
      <c r="M204" s="134" t="s">
        <v>1</v>
      </c>
      <c r="N204" s="135" t="s">
        <v>36</v>
      </c>
      <c r="O204" s="136">
        <v>1.025E-2</v>
      </c>
      <c r="P204" s="136">
        <f t="shared" si="51"/>
        <v>0.170601</v>
      </c>
      <c r="Q204" s="136">
        <v>2.3099999999999999E-2</v>
      </c>
      <c r="R204" s="136">
        <f t="shared" si="52"/>
        <v>0.38447639999999994</v>
      </c>
      <c r="S204" s="136">
        <v>0</v>
      </c>
      <c r="T204" s="137">
        <f t="shared" si="53"/>
        <v>0</v>
      </c>
      <c r="AR204" s="138" t="s">
        <v>181</v>
      </c>
      <c r="AT204" s="138" t="s">
        <v>118</v>
      </c>
      <c r="AU204" s="138" t="s">
        <v>123</v>
      </c>
      <c r="AY204" s="13" t="s">
        <v>115</v>
      </c>
      <c r="BE204" s="139">
        <f t="shared" si="54"/>
        <v>0</v>
      </c>
      <c r="BF204" s="139">
        <f t="shared" si="55"/>
        <v>0</v>
      </c>
      <c r="BG204" s="139">
        <f t="shared" si="56"/>
        <v>0</v>
      </c>
      <c r="BH204" s="139">
        <f t="shared" si="57"/>
        <v>0</v>
      </c>
      <c r="BI204" s="139">
        <f t="shared" si="58"/>
        <v>0</v>
      </c>
      <c r="BJ204" s="13" t="s">
        <v>123</v>
      </c>
      <c r="BK204" s="140">
        <f t="shared" si="59"/>
        <v>0</v>
      </c>
      <c r="BL204" s="13" t="s">
        <v>181</v>
      </c>
      <c r="BM204" s="138" t="s">
        <v>394</v>
      </c>
    </row>
    <row r="205" spans="2:65" s="1" customFormat="1" ht="24.2" customHeight="1">
      <c r="B205" s="127"/>
      <c r="C205" s="128" t="s">
        <v>395</v>
      </c>
      <c r="D205" s="128" t="s">
        <v>118</v>
      </c>
      <c r="E205" s="129" t="s">
        <v>396</v>
      </c>
      <c r="F205" s="130" t="s">
        <v>397</v>
      </c>
      <c r="G205" s="131" t="s">
        <v>121</v>
      </c>
      <c r="H205" s="132">
        <v>99.480999999999995</v>
      </c>
      <c r="I205" s="132"/>
      <c r="J205" s="132">
        <f t="shared" si="50"/>
        <v>0</v>
      </c>
      <c r="K205" s="133"/>
      <c r="L205" s="25"/>
      <c r="M205" s="134" t="s">
        <v>1</v>
      </c>
      <c r="N205" s="135" t="s">
        <v>36</v>
      </c>
      <c r="O205" s="136">
        <v>0.14935000000000001</v>
      </c>
      <c r="P205" s="136">
        <f t="shared" si="51"/>
        <v>14.85748735</v>
      </c>
      <c r="Q205" s="136">
        <v>0</v>
      </c>
      <c r="R205" s="136">
        <f t="shared" si="52"/>
        <v>0</v>
      </c>
      <c r="S205" s="136">
        <v>0</v>
      </c>
      <c r="T205" s="137">
        <f t="shared" si="53"/>
        <v>0</v>
      </c>
      <c r="AR205" s="138" t="s">
        <v>181</v>
      </c>
      <c r="AT205" s="138" t="s">
        <v>118</v>
      </c>
      <c r="AU205" s="138" t="s">
        <v>123</v>
      </c>
      <c r="AY205" s="13" t="s">
        <v>115</v>
      </c>
      <c r="BE205" s="139">
        <f t="shared" si="54"/>
        <v>0</v>
      </c>
      <c r="BF205" s="139">
        <f t="shared" si="55"/>
        <v>0</v>
      </c>
      <c r="BG205" s="139">
        <f t="shared" si="56"/>
        <v>0</v>
      </c>
      <c r="BH205" s="139">
        <f t="shared" si="57"/>
        <v>0</v>
      </c>
      <c r="BI205" s="139">
        <f t="shared" si="58"/>
        <v>0</v>
      </c>
      <c r="BJ205" s="13" t="s">
        <v>123</v>
      </c>
      <c r="BK205" s="140">
        <f t="shared" si="59"/>
        <v>0</v>
      </c>
      <c r="BL205" s="13" t="s">
        <v>181</v>
      </c>
      <c r="BM205" s="138" t="s">
        <v>398</v>
      </c>
    </row>
    <row r="206" spans="2:65" s="1" customFormat="1" ht="33" customHeight="1">
      <c r="B206" s="127"/>
      <c r="C206" s="141" t="s">
        <v>399</v>
      </c>
      <c r="D206" s="141" t="s">
        <v>229</v>
      </c>
      <c r="E206" s="142" t="s">
        <v>400</v>
      </c>
      <c r="F206" s="143" t="s">
        <v>401</v>
      </c>
      <c r="G206" s="144" t="s">
        <v>184</v>
      </c>
      <c r="H206" s="145">
        <v>2.3879999999999999</v>
      </c>
      <c r="I206" s="145"/>
      <c r="J206" s="145">
        <f t="shared" si="50"/>
        <v>0</v>
      </c>
      <c r="K206" s="146"/>
      <c r="L206" s="147"/>
      <c r="M206" s="148" t="s">
        <v>1</v>
      </c>
      <c r="N206" s="149" t="s">
        <v>36</v>
      </c>
      <c r="O206" s="136">
        <v>0</v>
      </c>
      <c r="P206" s="136">
        <f t="shared" si="51"/>
        <v>0</v>
      </c>
      <c r="Q206" s="136">
        <v>0.55000000000000004</v>
      </c>
      <c r="R206" s="136">
        <f t="shared" si="52"/>
        <v>1.3134000000000001</v>
      </c>
      <c r="S206" s="136">
        <v>0</v>
      </c>
      <c r="T206" s="137">
        <f t="shared" si="53"/>
        <v>0</v>
      </c>
      <c r="AR206" s="138" t="s">
        <v>253</v>
      </c>
      <c r="AT206" s="138" t="s">
        <v>229</v>
      </c>
      <c r="AU206" s="138" t="s">
        <v>123</v>
      </c>
      <c r="AY206" s="13" t="s">
        <v>115</v>
      </c>
      <c r="BE206" s="139">
        <f t="shared" si="54"/>
        <v>0</v>
      </c>
      <c r="BF206" s="139">
        <f t="shared" si="55"/>
        <v>0</v>
      </c>
      <c r="BG206" s="139">
        <f t="shared" si="56"/>
        <v>0</v>
      </c>
      <c r="BH206" s="139">
        <f t="shared" si="57"/>
        <v>0</v>
      </c>
      <c r="BI206" s="139">
        <f t="shared" si="58"/>
        <v>0</v>
      </c>
      <c r="BJ206" s="13" t="s">
        <v>123</v>
      </c>
      <c r="BK206" s="140">
        <f t="shared" si="59"/>
        <v>0</v>
      </c>
      <c r="BL206" s="13" t="s">
        <v>181</v>
      </c>
      <c r="BM206" s="138" t="s">
        <v>402</v>
      </c>
    </row>
    <row r="207" spans="2:65" s="1" customFormat="1" ht="24.2" customHeight="1">
      <c r="B207" s="127"/>
      <c r="C207" s="128" t="s">
        <v>403</v>
      </c>
      <c r="D207" s="128" t="s">
        <v>118</v>
      </c>
      <c r="E207" s="129" t="s">
        <v>404</v>
      </c>
      <c r="F207" s="130" t="s">
        <v>405</v>
      </c>
      <c r="G207" s="131" t="s">
        <v>121</v>
      </c>
      <c r="H207" s="132">
        <v>99.480999999999995</v>
      </c>
      <c r="I207" s="132"/>
      <c r="J207" s="132">
        <f t="shared" si="50"/>
        <v>0</v>
      </c>
      <c r="K207" s="133"/>
      <c r="L207" s="25"/>
      <c r="M207" s="134" t="s">
        <v>1</v>
      </c>
      <c r="N207" s="135" t="s">
        <v>36</v>
      </c>
      <c r="O207" s="136">
        <v>7.4999999999999997E-2</v>
      </c>
      <c r="P207" s="136">
        <f t="shared" si="51"/>
        <v>7.4610749999999992</v>
      </c>
      <c r="Q207" s="136">
        <v>0</v>
      </c>
      <c r="R207" s="136">
        <f t="shared" si="52"/>
        <v>0</v>
      </c>
      <c r="S207" s="136">
        <v>1.4E-2</v>
      </c>
      <c r="T207" s="137">
        <f t="shared" si="53"/>
        <v>1.3927339999999999</v>
      </c>
      <c r="AR207" s="138" t="s">
        <v>181</v>
      </c>
      <c r="AT207" s="138" t="s">
        <v>118</v>
      </c>
      <c r="AU207" s="138" t="s">
        <v>123</v>
      </c>
      <c r="AY207" s="13" t="s">
        <v>115</v>
      </c>
      <c r="BE207" s="139">
        <f t="shared" si="54"/>
        <v>0</v>
      </c>
      <c r="BF207" s="139">
        <f t="shared" si="55"/>
        <v>0</v>
      </c>
      <c r="BG207" s="139">
        <f t="shared" si="56"/>
        <v>0</v>
      </c>
      <c r="BH207" s="139">
        <f t="shared" si="57"/>
        <v>0</v>
      </c>
      <c r="BI207" s="139">
        <f t="shared" si="58"/>
        <v>0</v>
      </c>
      <c r="BJ207" s="13" t="s">
        <v>123</v>
      </c>
      <c r="BK207" s="140">
        <f t="shared" si="59"/>
        <v>0</v>
      </c>
      <c r="BL207" s="13" t="s">
        <v>181</v>
      </c>
      <c r="BM207" s="138" t="s">
        <v>406</v>
      </c>
    </row>
    <row r="208" spans="2:65" s="1" customFormat="1" ht="24.2" customHeight="1">
      <c r="B208" s="127"/>
      <c r="C208" s="128" t="s">
        <v>407</v>
      </c>
      <c r="D208" s="128" t="s">
        <v>118</v>
      </c>
      <c r="E208" s="129" t="s">
        <v>408</v>
      </c>
      <c r="F208" s="130" t="s">
        <v>409</v>
      </c>
      <c r="G208" s="131" t="s">
        <v>197</v>
      </c>
      <c r="H208" s="132">
        <v>13.157</v>
      </c>
      <c r="I208" s="132"/>
      <c r="J208" s="132">
        <f t="shared" si="50"/>
        <v>0</v>
      </c>
      <c r="K208" s="133"/>
      <c r="L208" s="25"/>
      <c r="M208" s="134" t="s">
        <v>1</v>
      </c>
      <c r="N208" s="135" t="s">
        <v>36</v>
      </c>
      <c r="O208" s="136">
        <v>1.7130000000000001</v>
      </c>
      <c r="P208" s="136">
        <f t="shared" si="51"/>
        <v>22.537941</v>
      </c>
      <c r="Q208" s="136">
        <v>0</v>
      </c>
      <c r="R208" s="136">
        <f t="shared" si="52"/>
        <v>0</v>
      </c>
      <c r="S208" s="136">
        <v>0</v>
      </c>
      <c r="T208" s="137">
        <f t="shared" si="53"/>
        <v>0</v>
      </c>
      <c r="AR208" s="138" t="s">
        <v>181</v>
      </c>
      <c r="AT208" s="138" t="s">
        <v>118</v>
      </c>
      <c r="AU208" s="138" t="s">
        <v>123</v>
      </c>
      <c r="AY208" s="13" t="s">
        <v>115</v>
      </c>
      <c r="BE208" s="139">
        <f t="shared" si="54"/>
        <v>0</v>
      </c>
      <c r="BF208" s="139">
        <f t="shared" si="55"/>
        <v>0</v>
      </c>
      <c r="BG208" s="139">
        <f t="shared" si="56"/>
        <v>0</v>
      </c>
      <c r="BH208" s="139">
        <f t="shared" si="57"/>
        <v>0</v>
      </c>
      <c r="BI208" s="139">
        <f t="shared" si="58"/>
        <v>0</v>
      </c>
      <c r="BJ208" s="13" t="s">
        <v>123</v>
      </c>
      <c r="BK208" s="140">
        <f t="shared" si="59"/>
        <v>0</v>
      </c>
      <c r="BL208" s="13" t="s">
        <v>181</v>
      </c>
      <c r="BM208" s="138" t="s">
        <v>410</v>
      </c>
    </row>
    <row r="209" spans="2:65" s="11" customFormat="1" ht="22.7" customHeight="1">
      <c r="B209" s="116"/>
      <c r="D209" s="117" t="s">
        <v>69</v>
      </c>
      <c r="E209" s="125" t="s">
        <v>411</v>
      </c>
      <c r="F209" s="125" t="s">
        <v>412</v>
      </c>
      <c r="J209" s="126">
        <f>BK209</f>
        <v>0</v>
      </c>
      <c r="L209" s="116"/>
      <c r="M209" s="120"/>
      <c r="P209" s="121">
        <f>SUM(P210:P221)</f>
        <v>999.15831620000006</v>
      </c>
      <c r="R209" s="121">
        <f>SUM(R210:R221)</f>
        <v>3.7049888999999996</v>
      </c>
      <c r="T209" s="122">
        <f>SUM(T210:T221)</f>
        <v>0.51307744</v>
      </c>
      <c r="AR209" s="117" t="s">
        <v>123</v>
      </c>
      <c r="AT209" s="123" t="s">
        <v>69</v>
      </c>
      <c r="AU209" s="123" t="s">
        <v>78</v>
      </c>
      <c r="AY209" s="117" t="s">
        <v>115</v>
      </c>
      <c r="BK209" s="124">
        <f>SUM(BK210:BK221)</f>
        <v>0</v>
      </c>
    </row>
    <row r="210" spans="2:65" s="1" customFormat="1" ht="37.700000000000003" customHeight="1">
      <c r="B210" s="127"/>
      <c r="C210" s="128" t="s">
        <v>413</v>
      </c>
      <c r="D210" s="128" t="s">
        <v>118</v>
      </c>
      <c r="E210" s="129" t="s">
        <v>414</v>
      </c>
      <c r="F210" s="130" t="s">
        <v>469</v>
      </c>
      <c r="G210" s="131" t="s">
        <v>121</v>
      </c>
      <c r="H210" s="132">
        <v>478.95</v>
      </c>
      <c r="I210" s="132"/>
      <c r="J210" s="132">
        <f t="shared" ref="J210:J221" si="60">ROUND(I210*H210,3)</f>
        <v>0</v>
      </c>
      <c r="K210" s="133"/>
      <c r="L210" s="25"/>
      <c r="M210" s="134" t="s">
        <v>1</v>
      </c>
      <c r="N210" s="135" t="s">
        <v>36</v>
      </c>
      <c r="O210" s="136">
        <v>0.14026</v>
      </c>
      <c r="P210" s="136">
        <f t="shared" ref="P210:P221" si="61">O210*H210</f>
        <v>67.177526999999998</v>
      </c>
      <c r="Q210" s="136">
        <v>4.6999999999999999E-4</v>
      </c>
      <c r="R210" s="136">
        <f t="shared" ref="R210:R221" si="62">Q210*H210</f>
        <v>0.22510649999999999</v>
      </c>
      <c r="S210" s="136">
        <v>0</v>
      </c>
      <c r="T210" s="137">
        <f t="shared" ref="T210:T221" si="63">S210*H210</f>
        <v>0</v>
      </c>
      <c r="AR210" s="138" t="s">
        <v>181</v>
      </c>
      <c r="AT210" s="138" t="s">
        <v>118</v>
      </c>
      <c r="AU210" s="138" t="s">
        <v>123</v>
      </c>
      <c r="AY210" s="13" t="s">
        <v>115</v>
      </c>
      <c r="BE210" s="139">
        <f t="shared" ref="BE210:BE221" si="64">IF(N210="základná",J210,0)</f>
        <v>0</v>
      </c>
      <c r="BF210" s="139">
        <f t="shared" ref="BF210:BF221" si="65">IF(N210="znížená",J210,0)</f>
        <v>0</v>
      </c>
      <c r="BG210" s="139">
        <f t="shared" ref="BG210:BG221" si="66">IF(N210="zákl. prenesená",J210,0)</f>
        <v>0</v>
      </c>
      <c r="BH210" s="139">
        <f t="shared" ref="BH210:BH221" si="67">IF(N210="zníž. prenesená",J210,0)</f>
        <v>0</v>
      </c>
      <c r="BI210" s="139">
        <f t="shared" ref="BI210:BI221" si="68">IF(N210="nulová",J210,0)</f>
        <v>0</v>
      </c>
      <c r="BJ210" s="13" t="s">
        <v>123</v>
      </c>
      <c r="BK210" s="140">
        <f t="shared" ref="BK210:BK221" si="69">ROUND(I210*H210,3)</f>
        <v>0</v>
      </c>
      <c r="BL210" s="13" t="s">
        <v>181</v>
      </c>
      <c r="BM210" s="138" t="s">
        <v>415</v>
      </c>
    </row>
    <row r="211" spans="2:65" s="1" customFormat="1" ht="24.2" customHeight="1">
      <c r="B211" s="127"/>
      <c r="C211" s="128" t="s">
        <v>416</v>
      </c>
      <c r="D211" s="128" t="s">
        <v>118</v>
      </c>
      <c r="E211" s="129" t="s">
        <v>417</v>
      </c>
      <c r="F211" s="130" t="s">
        <v>467</v>
      </c>
      <c r="G211" s="131" t="s">
        <v>121</v>
      </c>
      <c r="H211" s="132">
        <v>478.95</v>
      </c>
      <c r="I211" s="132"/>
      <c r="J211" s="132">
        <f t="shared" si="60"/>
        <v>0</v>
      </c>
      <c r="K211" s="133"/>
      <c r="L211" s="25"/>
      <c r="M211" s="134" t="s">
        <v>1</v>
      </c>
      <c r="N211" s="135" t="s">
        <v>36</v>
      </c>
      <c r="O211" s="136">
        <v>1.68834</v>
      </c>
      <c r="P211" s="136">
        <f t="shared" si="61"/>
        <v>808.63044300000001</v>
      </c>
      <c r="Q211" s="136">
        <v>6.8700000000000002E-3</v>
      </c>
      <c r="R211" s="136">
        <f t="shared" si="62"/>
        <v>3.2903864999999999</v>
      </c>
      <c r="S211" s="136">
        <v>0</v>
      </c>
      <c r="T211" s="137">
        <f t="shared" si="63"/>
        <v>0</v>
      </c>
      <c r="AR211" s="138" t="s">
        <v>181</v>
      </c>
      <c r="AT211" s="138" t="s">
        <v>118</v>
      </c>
      <c r="AU211" s="138" t="s">
        <v>123</v>
      </c>
      <c r="AY211" s="13" t="s">
        <v>115</v>
      </c>
      <c r="BE211" s="139">
        <f t="shared" si="64"/>
        <v>0</v>
      </c>
      <c r="BF211" s="139">
        <f t="shared" si="65"/>
        <v>0</v>
      </c>
      <c r="BG211" s="139">
        <f t="shared" si="66"/>
        <v>0</v>
      </c>
      <c r="BH211" s="139">
        <f t="shared" si="67"/>
        <v>0</v>
      </c>
      <c r="BI211" s="139">
        <f t="shared" si="68"/>
        <v>0</v>
      </c>
      <c r="BJ211" s="13" t="s">
        <v>123</v>
      </c>
      <c r="BK211" s="140">
        <f t="shared" si="69"/>
        <v>0</v>
      </c>
      <c r="BL211" s="13" t="s">
        <v>181</v>
      </c>
      <c r="BM211" s="138" t="s">
        <v>418</v>
      </c>
    </row>
    <row r="212" spans="2:65" s="1" customFormat="1" ht="33" customHeight="1">
      <c r="B212" s="127"/>
      <c r="C212" s="128" t="s">
        <v>419</v>
      </c>
      <c r="D212" s="128" t="s">
        <v>118</v>
      </c>
      <c r="E212" s="129" t="s">
        <v>420</v>
      </c>
      <c r="F212" s="130" t="s">
        <v>421</v>
      </c>
      <c r="G212" s="131" t="s">
        <v>162</v>
      </c>
      <c r="H212" s="132">
        <v>79.501999999999995</v>
      </c>
      <c r="I212" s="132"/>
      <c r="J212" s="132">
        <f t="shared" si="60"/>
        <v>0</v>
      </c>
      <c r="K212" s="133"/>
      <c r="L212" s="25"/>
      <c r="M212" s="134" t="s">
        <v>1</v>
      </c>
      <c r="N212" s="135" t="s">
        <v>36</v>
      </c>
      <c r="O212" s="136">
        <v>5.6000000000000001E-2</v>
      </c>
      <c r="P212" s="136">
        <f t="shared" si="61"/>
        <v>4.4521119999999996</v>
      </c>
      <c r="Q212" s="136">
        <v>0</v>
      </c>
      <c r="R212" s="136">
        <f t="shared" si="62"/>
        <v>0</v>
      </c>
      <c r="S212" s="136">
        <v>3.47E-3</v>
      </c>
      <c r="T212" s="137">
        <f t="shared" si="63"/>
        <v>0.27587193999999998</v>
      </c>
      <c r="AR212" s="138" t="s">
        <v>181</v>
      </c>
      <c r="AT212" s="138" t="s">
        <v>118</v>
      </c>
      <c r="AU212" s="138" t="s">
        <v>123</v>
      </c>
      <c r="AY212" s="13" t="s">
        <v>115</v>
      </c>
      <c r="BE212" s="139">
        <f t="shared" si="64"/>
        <v>0</v>
      </c>
      <c r="BF212" s="139">
        <f t="shared" si="65"/>
        <v>0</v>
      </c>
      <c r="BG212" s="139">
        <f t="shared" si="66"/>
        <v>0</v>
      </c>
      <c r="BH212" s="139">
        <f t="shared" si="67"/>
        <v>0</v>
      </c>
      <c r="BI212" s="139">
        <f t="shared" si="68"/>
        <v>0</v>
      </c>
      <c r="BJ212" s="13" t="s">
        <v>123</v>
      </c>
      <c r="BK212" s="140">
        <f t="shared" si="69"/>
        <v>0</v>
      </c>
      <c r="BL212" s="13" t="s">
        <v>181</v>
      </c>
      <c r="BM212" s="138" t="s">
        <v>422</v>
      </c>
    </row>
    <row r="213" spans="2:65" s="1" customFormat="1" ht="24.2" customHeight="1">
      <c r="B213" s="127"/>
      <c r="C213" s="128" t="s">
        <v>423</v>
      </c>
      <c r="D213" s="128" t="s">
        <v>118</v>
      </c>
      <c r="E213" s="129" t="s">
        <v>424</v>
      </c>
      <c r="F213" s="130" t="s">
        <v>468</v>
      </c>
      <c r="G213" s="131" t="s">
        <v>179</v>
      </c>
      <c r="H213" s="132">
        <v>7</v>
      </c>
      <c r="I213" s="132"/>
      <c r="J213" s="132">
        <f t="shared" si="60"/>
        <v>0</v>
      </c>
      <c r="K213" s="133"/>
      <c r="L213" s="25"/>
      <c r="M213" s="134" t="s">
        <v>1</v>
      </c>
      <c r="N213" s="135" t="s">
        <v>36</v>
      </c>
      <c r="O213" s="136">
        <v>0.42587999999999998</v>
      </c>
      <c r="P213" s="136">
        <f t="shared" si="61"/>
        <v>2.98116</v>
      </c>
      <c r="Q213" s="136">
        <v>1.8000000000000001E-4</v>
      </c>
      <c r="R213" s="136">
        <f t="shared" si="62"/>
        <v>1.2600000000000001E-3</v>
      </c>
      <c r="S213" s="136">
        <v>0</v>
      </c>
      <c r="T213" s="137">
        <f t="shared" si="63"/>
        <v>0</v>
      </c>
      <c r="AR213" s="138" t="s">
        <v>181</v>
      </c>
      <c r="AT213" s="138" t="s">
        <v>118</v>
      </c>
      <c r="AU213" s="138" t="s">
        <v>123</v>
      </c>
      <c r="AY213" s="13" t="s">
        <v>115</v>
      </c>
      <c r="BE213" s="139">
        <f t="shared" si="64"/>
        <v>0</v>
      </c>
      <c r="BF213" s="139">
        <f t="shared" si="65"/>
        <v>0</v>
      </c>
      <c r="BG213" s="139">
        <f t="shared" si="66"/>
        <v>0</v>
      </c>
      <c r="BH213" s="139">
        <f t="shared" si="67"/>
        <v>0</v>
      </c>
      <c r="BI213" s="139">
        <f t="shared" si="68"/>
        <v>0</v>
      </c>
      <c r="BJ213" s="13" t="s">
        <v>123</v>
      </c>
      <c r="BK213" s="140">
        <f t="shared" si="69"/>
        <v>0</v>
      </c>
      <c r="BL213" s="13" t="s">
        <v>181</v>
      </c>
      <c r="BM213" s="138" t="s">
        <v>425</v>
      </c>
    </row>
    <row r="214" spans="2:65" s="1" customFormat="1" ht="24.2" customHeight="1">
      <c r="B214" s="127"/>
      <c r="C214" s="141" t="s">
        <v>426</v>
      </c>
      <c r="D214" s="141" t="s">
        <v>229</v>
      </c>
      <c r="E214" s="142" t="s">
        <v>427</v>
      </c>
      <c r="F214" s="143" t="s">
        <v>470</v>
      </c>
      <c r="G214" s="144" t="s">
        <v>179</v>
      </c>
      <c r="H214" s="145">
        <v>7</v>
      </c>
      <c r="I214" s="145"/>
      <c r="J214" s="145">
        <f t="shared" si="60"/>
        <v>0</v>
      </c>
      <c r="K214" s="146"/>
      <c r="L214" s="147"/>
      <c r="M214" s="148" t="s">
        <v>1</v>
      </c>
      <c r="N214" s="149" t="s">
        <v>36</v>
      </c>
      <c r="O214" s="136">
        <v>0</v>
      </c>
      <c r="P214" s="136">
        <f t="shared" si="61"/>
        <v>0</v>
      </c>
      <c r="Q214" s="136">
        <v>2.0999999999999999E-3</v>
      </c>
      <c r="R214" s="136">
        <f t="shared" si="62"/>
        <v>1.47E-2</v>
      </c>
      <c r="S214" s="136">
        <v>0</v>
      </c>
      <c r="T214" s="137">
        <f t="shared" si="63"/>
        <v>0</v>
      </c>
      <c r="AR214" s="138" t="s">
        <v>253</v>
      </c>
      <c r="AT214" s="138" t="s">
        <v>229</v>
      </c>
      <c r="AU214" s="138" t="s">
        <v>123</v>
      </c>
      <c r="AY214" s="13" t="s">
        <v>115</v>
      </c>
      <c r="BE214" s="139">
        <f t="shared" si="64"/>
        <v>0</v>
      </c>
      <c r="BF214" s="139">
        <f t="shared" si="65"/>
        <v>0</v>
      </c>
      <c r="BG214" s="139">
        <f t="shared" si="66"/>
        <v>0</v>
      </c>
      <c r="BH214" s="139">
        <f t="shared" si="67"/>
        <v>0</v>
      </c>
      <c r="BI214" s="139">
        <f t="shared" si="68"/>
        <v>0</v>
      </c>
      <c r="BJ214" s="13" t="s">
        <v>123</v>
      </c>
      <c r="BK214" s="140">
        <f t="shared" si="69"/>
        <v>0</v>
      </c>
      <c r="BL214" s="13" t="s">
        <v>181</v>
      </c>
      <c r="BM214" s="138" t="s">
        <v>428</v>
      </c>
    </row>
    <row r="215" spans="2:65" s="1" customFormat="1" ht="24.2" customHeight="1">
      <c r="B215" s="127"/>
      <c r="C215" s="128" t="s">
        <v>429</v>
      </c>
      <c r="D215" s="128" t="s">
        <v>118</v>
      </c>
      <c r="E215" s="129" t="s">
        <v>430</v>
      </c>
      <c r="F215" s="130" t="s">
        <v>471</v>
      </c>
      <c r="G215" s="131" t="s">
        <v>162</v>
      </c>
      <c r="H215" s="132">
        <v>79.501999999999995</v>
      </c>
      <c r="I215" s="132"/>
      <c r="J215" s="132">
        <f t="shared" si="60"/>
        <v>0</v>
      </c>
      <c r="K215" s="133"/>
      <c r="L215" s="25"/>
      <c r="M215" s="134" t="s">
        <v>1</v>
      </c>
      <c r="N215" s="135" t="s">
        <v>36</v>
      </c>
      <c r="O215" s="136">
        <v>0.89259999999999995</v>
      </c>
      <c r="P215" s="136">
        <f t="shared" si="61"/>
        <v>70.963485199999994</v>
      </c>
      <c r="Q215" s="136">
        <v>1.15E-3</v>
      </c>
      <c r="R215" s="136">
        <f t="shared" si="62"/>
        <v>9.1427299999999989E-2</v>
      </c>
      <c r="S215" s="136">
        <v>0</v>
      </c>
      <c r="T215" s="137">
        <f t="shared" si="63"/>
        <v>0</v>
      </c>
      <c r="AR215" s="138" t="s">
        <v>181</v>
      </c>
      <c r="AT215" s="138" t="s">
        <v>118</v>
      </c>
      <c r="AU215" s="138" t="s">
        <v>123</v>
      </c>
      <c r="AY215" s="13" t="s">
        <v>115</v>
      </c>
      <c r="BE215" s="139">
        <f t="shared" si="64"/>
        <v>0</v>
      </c>
      <c r="BF215" s="139">
        <f t="shared" si="65"/>
        <v>0</v>
      </c>
      <c r="BG215" s="139">
        <f t="shared" si="66"/>
        <v>0</v>
      </c>
      <c r="BH215" s="139">
        <f t="shared" si="67"/>
        <v>0</v>
      </c>
      <c r="BI215" s="139">
        <f t="shared" si="68"/>
        <v>0</v>
      </c>
      <c r="BJ215" s="13" t="s">
        <v>123</v>
      </c>
      <c r="BK215" s="140">
        <f t="shared" si="69"/>
        <v>0</v>
      </c>
      <c r="BL215" s="13" t="s">
        <v>181</v>
      </c>
      <c r="BM215" s="138" t="s">
        <v>431</v>
      </c>
    </row>
    <row r="216" spans="2:65" s="1" customFormat="1" ht="24.2" customHeight="1">
      <c r="B216" s="127"/>
      <c r="C216" s="128" t="s">
        <v>432</v>
      </c>
      <c r="D216" s="128" t="s">
        <v>118</v>
      </c>
      <c r="E216" s="129" t="s">
        <v>433</v>
      </c>
      <c r="F216" s="130" t="s">
        <v>434</v>
      </c>
      <c r="G216" s="131" t="s">
        <v>162</v>
      </c>
      <c r="H216" s="132">
        <v>79.501999999999995</v>
      </c>
      <c r="I216" s="132"/>
      <c r="J216" s="132">
        <f t="shared" si="60"/>
        <v>0</v>
      </c>
      <c r="K216" s="133"/>
      <c r="L216" s="25"/>
      <c r="M216" s="134" t="s">
        <v>1</v>
      </c>
      <c r="N216" s="135" t="s">
        <v>36</v>
      </c>
      <c r="O216" s="136">
        <v>6.6000000000000003E-2</v>
      </c>
      <c r="P216" s="136">
        <f t="shared" si="61"/>
        <v>5.2471319999999997</v>
      </c>
      <c r="Q216" s="136">
        <v>0</v>
      </c>
      <c r="R216" s="136">
        <f t="shared" si="62"/>
        <v>0</v>
      </c>
      <c r="S216" s="136">
        <v>1.75E-3</v>
      </c>
      <c r="T216" s="137">
        <f t="shared" si="63"/>
        <v>0.13912849999999999</v>
      </c>
      <c r="AR216" s="138" t="s">
        <v>181</v>
      </c>
      <c r="AT216" s="138" t="s">
        <v>118</v>
      </c>
      <c r="AU216" s="138" t="s">
        <v>123</v>
      </c>
      <c r="AY216" s="13" t="s">
        <v>115</v>
      </c>
      <c r="BE216" s="139">
        <f t="shared" si="64"/>
        <v>0</v>
      </c>
      <c r="BF216" s="139">
        <f t="shared" si="65"/>
        <v>0</v>
      </c>
      <c r="BG216" s="139">
        <f t="shared" si="66"/>
        <v>0</v>
      </c>
      <c r="BH216" s="139">
        <f t="shared" si="67"/>
        <v>0</v>
      </c>
      <c r="BI216" s="139">
        <f t="shared" si="68"/>
        <v>0</v>
      </c>
      <c r="BJ216" s="13" t="s">
        <v>123</v>
      </c>
      <c r="BK216" s="140">
        <f t="shared" si="69"/>
        <v>0</v>
      </c>
      <c r="BL216" s="13" t="s">
        <v>181</v>
      </c>
      <c r="BM216" s="138" t="s">
        <v>435</v>
      </c>
    </row>
    <row r="217" spans="2:65" s="1" customFormat="1" ht="24.2" customHeight="1">
      <c r="B217" s="127"/>
      <c r="C217" s="128" t="s">
        <v>436</v>
      </c>
      <c r="D217" s="128" t="s">
        <v>118</v>
      </c>
      <c r="E217" s="129" t="s">
        <v>437</v>
      </c>
      <c r="F217" s="130" t="s">
        <v>438</v>
      </c>
      <c r="G217" s="131" t="s">
        <v>179</v>
      </c>
      <c r="H217" s="132">
        <v>7</v>
      </c>
      <c r="I217" s="132"/>
      <c r="J217" s="132">
        <f t="shared" si="60"/>
        <v>0</v>
      </c>
      <c r="K217" s="133"/>
      <c r="L217" s="25"/>
      <c r="M217" s="134" t="s">
        <v>1</v>
      </c>
      <c r="N217" s="135" t="s">
        <v>36</v>
      </c>
      <c r="O217" s="136">
        <v>6.6000000000000003E-2</v>
      </c>
      <c r="P217" s="136">
        <f t="shared" si="61"/>
        <v>0.46200000000000002</v>
      </c>
      <c r="Q217" s="136">
        <v>0</v>
      </c>
      <c r="R217" s="136">
        <f t="shared" si="62"/>
        <v>0</v>
      </c>
      <c r="S217" s="136">
        <v>1.1000000000000001E-3</v>
      </c>
      <c r="T217" s="137">
        <f t="shared" si="63"/>
        <v>7.7000000000000002E-3</v>
      </c>
      <c r="AR217" s="138" t="s">
        <v>181</v>
      </c>
      <c r="AT217" s="138" t="s">
        <v>118</v>
      </c>
      <c r="AU217" s="138" t="s">
        <v>123</v>
      </c>
      <c r="AY217" s="13" t="s">
        <v>115</v>
      </c>
      <c r="BE217" s="139">
        <f t="shared" si="64"/>
        <v>0</v>
      </c>
      <c r="BF217" s="139">
        <f t="shared" si="65"/>
        <v>0</v>
      </c>
      <c r="BG217" s="139">
        <f t="shared" si="66"/>
        <v>0</v>
      </c>
      <c r="BH217" s="139">
        <f t="shared" si="67"/>
        <v>0</v>
      </c>
      <c r="BI217" s="139">
        <f t="shared" si="68"/>
        <v>0</v>
      </c>
      <c r="BJ217" s="13" t="s">
        <v>123</v>
      </c>
      <c r="BK217" s="140">
        <f t="shared" si="69"/>
        <v>0</v>
      </c>
      <c r="BL217" s="13" t="s">
        <v>181</v>
      </c>
      <c r="BM217" s="138" t="s">
        <v>439</v>
      </c>
    </row>
    <row r="218" spans="2:65" s="1" customFormat="1" ht="24.2" customHeight="1">
      <c r="B218" s="127"/>
      <c r="C218" s="128" t="s">
        <v>440</v>
      </c>
      <c r="D218" s="128" t="s">
        <v>118</v>
      </c>
      <c r="E218" s="129" t="s">
        <v>441</v>
      </c>
      <c r="F218" s="130" t="s">
        <v>442</v>
      </c>
      <c r="G218" s="131" t="s">
        <v>179</v>
      </c>
      <c r="H218" s="132">
        <v>7</v>
      </c>
      <c r="I218" s="132"/>
      <c r="J218" s="132">
        <f t="shared" si="60"/>
        <v>0</v>
      </c>
      <c r="K218" s="133"/>
      <c r="L218" s="25"/>
      <c r="M218" s="134" t="s">
        <v>1</v>
      </c>
      <c r="N218" s="135" t="s">
        <v>36</v>
      </c>
      <c r="O218" s="136">
        <v>3.7999999999999999E-2</v>
      </c>
      <c r="P218" s="136">
        <f t="shared" si="61"/>
        <v>0.26600000000000001</v>
      </c>
      <c r="Q218" s="136">
        <v>0</v>
      </c>
      <c r="R218" s="136">
        <f t="shared" si="62"/>
        <v>0</v>
      </c>
      <c r="S218" s="136">
        <v>2.0000000000000001E-4</v>
      </c>
      <c r="T218" s="137">
        <f t="shared" si="63"/>
        <v>1.4E-3</v>
      </c>
      <c r="AR218" s="138" t="s">
        <v>181</v>
      </c>
      <c r="AT218" s="138" t="s">
        <v>118</v>
      </c>
      <c r="AU218" s="138" t="s">
        <v>123</v>
      </c>
      <c r="AY218" s="13" t="s">
        <v>115</v>
      </c>
      <c r="BE218" s="139">
        <f t="shared" si="64"/>
        <v>0</v>
      </c>
      <c r="BF218" s="139">
        <f t="shared" si="65"/>
        <v>0</v>
      </c>
      <c r="BG218" s="139">
        <f t="shared" si="66"/>
        <v>0</v>
      </c>
      <c r="BH218" s="139">
        <f t="shared" si="67"/>
        <v>0</v>
      </c>
      <c r="BI218" s="139">
        <f t="shared" si="68"/>
        <v>0</v>
      </c>
      <c r="BJ218" s="13" t="s">
        <v>123</v>
      </c>
      <c r="BK218" s="140">
        <f t="shared" si="69"/>
        <v>0</v>
      </c>
      <c r="BL218" s="13" t="s">
        <v>181</v>
      </c>
      <c r="BM218" s="138" t="s">
        <v>443</v>
      </c>
    </row>
    <row r="219" spans="2:65" s="1" customFormat="1" ht="24.2" customHeight="1">
      <c r="B219" s="127"/>
      <c r="C219" s="128" t="s">
        <v>444</v>
      </c>
      <c r="D219" s="128" t="s">
        <v>118</v>
      </c>
      <c r="E219" s="129" t="s">
        <v>445</v>
      </c>
      <c r="F219" s="130" t="s">
        <v>472</v>
      </c>
      <c r="G219" s="131" t="s">
        <v>162</v>
      </c>
      <c r="H219" s="132">
        <v>31.22</v>
      </c>
      <c r="I219" s="132"/>
      <c r="J219" s="132">
        <f t="shared" si="60"/>
        <v>0</v>
      </c>
      <c r="K219" s="133"/>
      <c r="L219" s="25"/>
      <c r="M219" s="134" t="s">
        <v>1</v>
      </c>
      <c r="N219" s="135" t="s">
        <v>36</v>
      </c>
      <c r="O219" s="136">
        <v>0.66085000000000005</v>
      </c>
      <c r="P219" s="136">
        <f t="shared" si="61"/>
        <v>20.631737000000001</v>
      </c>
      <c r="Q219" s="136">
        <v>2.63E-3</v>
      </c>
      <c r="R219" s="136">
        <f t="shared" si="62"/>
        <v>8.210859999999999E-2</v>
      </c>
      <c r="S219" s="136">
        <v>0</v>
      </c>
      <c r="T219" s="137">
        <f t="shared" si="63"/>
        <v>0</v>
      </c>
      <c r="AR219" s="138" t="s">
        <v>181</v>
      </c>
      <c r="AT219" s="138" t="s">
        <v>118</v>
      </c>
      <c r="AU219" s="138" t="s">
        <v>123</v>
      </c>
      <c r="AY219" s="13" t="s">
        <v>115</v>
      </c>
      <c r="BE219" s="139">
        <f t="shared" si="64"/>
        <v>0</v>
      </c>
      <c r="BF219" s="139">
        <f t="shared" si="65"/>
        <v>0</v>
      </c>
      <c r="BG219" s="139">
        <f t="shared" si="66"/>
        <v>0</v>
      </c>
      <c r="BH219" s="139">
        <f t="shared" si="67"/>
        <v>0</v>
      </c>
      <c r="BI219" s="139">
        <f t="shared" si="68"/>
        <v>0</v>
      </c>
      <c r="BJ219" s="13" t="s">
        <v>123</v>
      </c>
      <c r="BK219" s="140">
        <f t="shared" si="69"/>
        <v>0</v>
      </c>
      <c r="BL219" s="13" t="s">
        <v>181</v>
      </c>
      <c r="BM219" s="138" t="s">
        <v>446</v>
      </c>
    </row>
    <row r="220" spans="2:65" s="1" customFormat="1" ht="24.2" customHeight="1">
      <c r="B220" s="127"/>
      <c r="C220" s="128" t="s">
        <v>447</v>
      </c>
      <c r="D220" s="128" t="s">
        <v>118</v>
      </c>
      <c r="E220" s="129" t="s">
        <v>448</v>
      </c>
      <c r="F220" s="130" t="s">
        <v>449</v>
      </c>
      <c r="G220" s="131" t="s">
        <v>162</v>
      </c>
      <c r="H220" s="132">
        <v>31.22</v>
      </c>
      <c r="I220" s="132"/>
      <c r="J220" s="132">
        <f t="shared" si="60"/>
        <v>0</v>
      </c>
      <c r="K220" s="133"/>
      <c r="L220" s="25"/>
      <c r="M220" s="134" t="s">
        <v>1</v>
      </c>
      <c r="N220" s="135" t="s">
        <v>36</v>
      </c>
      <c r="O220" s="136">
        <v>5.6000000000000001E-2</v>
      </c>
      <c r="P220" s="136">
        <f t="shared" si="61"/>
        <v>1.7483199999999999</v>
      </c>
      <c r="Q220" s="136">
        <v>0</v>
      </c>
      <c r="R220" s="136">
        <f t="shared" si="62"/>
        <v>0</v>
      </c>
      <c r="S220" s="136">
        <v>2.8500000000000001E-3</v>
      </c>
      <c r="T220" s="137">
        <f t="shared" si="63"/>
        <v>8.8977000000000001E-2</v>
      </c>
      <c r="AR220" s="138" t="s">
        <v>181</v>
      </c>
      <c r="AT220" s="138" t="s">
        <v>118</v>
      </c>
      <c r="AU220" s="138" t="s">
        <v>123</v>
      </c>
      <c r="AY220" s="13" t="s">
        <v>115</v>
      </c>
      <c r="BE220" s="139">
        <f t="shared" si="64"/>
        <v>0</v>
      </c>
      <c r="BF220" s="139">
        <f t="shared" si="65"/>
        <v>0</v>
      </c>
      <c r="BG220" s="139">
        <f t="shared" si="66"/>
        <v>0</v>
      </c>
      <c r="BH220" s="139">
        <f t="shared" si="67"/>
        <v>0</v>
      </c>
      <c r="BI220" s="139">
        <f t="shared" si="68"/>
        <v>0</v>
      </c>
      <c r="BJ220" s="13" t="s">
        <v>123</v>
      </c>
      <c r="BK220" s="140">
        <f t="shared" si="69"/>
        <v>0</v>
      </c>
      <c r="BL220" s="13" t="s">
        <v>181</v>
      </c>
      <c r="BM220" s="138" t="s">
        <v>450</v>
      </c>
    </row>
    <row r="221" spans="2:65" s="1" customFormat="1" ht="24.2" customHeight="1">
      <c r="B221" s="127"/>
      <c r="C221" s="128" t="s">
        <v>451</v>
      </c>
      <c r="D221" s="128" t="s">
        <v>118</v>
      </c>
      <c r="E221" s="129" t="s">
        <v>452</v>
      </c>
      <c r="F221" s="130" t="s">
        <v>453</v>
      </c>
      <c r="G221" s="131" t="s">
        <v>197</v>
      </c>
      <c r="H221" s="132">
        <v>3.7050000000000001</v>
      </c>
      <c r="I221" s="132"/>
      <c r="J221" s="132">
        <f t="shared" si="60"/>
        <v>0</v>
      </c>
      <c r="K221" s="133"/>
      <c r="L221" s="25"/>
      <c r="M221" s="134" t="s">
        <v>1</v>
      </c>
      <c r="N221" s="135" t="s">
        <v>36</v>
      </c>
      <c r="O221" s="136">
        <v>4.4800000000000004</v>
      </c>
      <c r="P221" s="136">
        <f t="shared" si="61"/>
        <v>16.598400000000002</v>
      </c>
      <c r="Q221" s="136">
        <v>0</v>
      </c>
      <c r="R221" s="136">
        <f t="shared" si="62"/>
        <v>0</v>
      </c>
      <c r="S221" s="136">
        <v>0</v>
      </c>
      <c r="T221" s="137">
        <f t="shared" si="63"/>
        <v>0</v>
      </c>
      <c r="AR221" s="138" t="s">
        <v>181</v>
      </c>
      <c r="AT221" s="138" t="s">
        <v>118</v>
      </c>
      <c r="AU221" s="138" t="s">
        <v>123</v>
      </c>
      <c r="AY221" s="13" t="s">
        <v>115</v>
      </c>
      <c r="BE221" s="139">
        <f t="shared" si="64"/>
        <v>0</v>
      </c>
      <c r="BF221" s="139">
        <f t="shared" si="65"/>
        <v>0</v>
      </c>
      <c r="BG221" s="139">
        <f t="shared" si="66"/>
        <v>0</v>
      </c>
      <c r="BH221" s="139">
        <f t="shared" si="67"/>
        <v>0</v>
      </c>
      <c r="BI221" s="139">
        <f t="shared" si="68"/>
        <v>0</v>
      </c>
      <c r="BJ221" s="13" t="s">
        <v>123</v>
      </c>
      <c r="BK221" s="140">
        <f t="shared" si="69"/>
        <v>0</v>
      </c>
      <c r="BL221" s="13" t="s">
        <v>181</v>
      </c>
      <c r="BM221" s="138" t="s">
        <v>454</v>
      </c>
    </row>
    <row r="222" spans="2:65" s="11" customFormat="1" ht="22.7" customHeight="1">
      <c r="B222" s="116"/>
      <c r="D222" s="117" t="s">
        <v>69</v>
      </c>
      <c r="E222" s="125" t="s">
        <v>455</v>
      </c>
      <c r="F222" s="125" t="s">
        <v>456</v>
      </c>
      <c r="J222" s="126">
        <f>BK222</f>
        <v>0</v>
      </c>
      <c r="L222" s="116"/>
      <c r="M222" s="120"/>
      <c r="P222" s="121">
        <f>P223</f>
        <v>162.05273249999999</v>
      </c>
      <c r="R222" s="121">
        <f>R223</f>
        <v>8.1421500000000008E-2</v>
      </c>
      <c r="T222" s="122">
        <f>T223</f>
        <v>6.2263499999999992</v>
      </c>
      <c r="AR222" s="117" t="s">
        <v>123</v>
      </c>
      <c r="AT222" s="123" t="s">
        <v>69</v>
      </c>
      <c r="AU222" s="123" t="s">
        <v>78</v>
      </c>
      <c r="AY222" s="117" t="s">
        <v>115</v>
      </c>
      <c r="BK222" s="124">
        <f>BK223</f>
        <v>0</v>
      </c>
    </row>
    <row r="223" spans="2:65" s="1" customFormat="1" ht="33" customHeight="1">
      <c r="B223" s="127"/>
      <c r="C223" s="128" t="s">
        <v>457</v>
      </c>
      <c r="D223" s="128" t="s">
        <v>118</v>
      </c>
      <c r="E223" s="129" t="s">
        <v>458</v>
      </c>
      <c r="F223" s="130" t="s">
        <v>459</v>
      </c>
      <c r="G223" s="131" t="s">
        <v>121</v>
      </c>
      <c r="H223" s="132">
        <v>478.95</v>
      </c>
      <c r="I223" s="132"/>
      <c r="J223" s="132">
        <f>ROUND(I223*H223,3)</f>
        <v>0</v>
      </c>
      <c r="K223" s="133"/>
      <c r="L223" s="25"/>
      <c r="M223" s="134" t="s">
        <v>1</v>
      </c>
      <c r="N223" s="135" t="s">
        <v>36</v>
      </c>
      <c r="O223" s="136">
        <v>0.33834999999999998</v>
      </c>
      <c r="P223" s="136">
        <f>O223*H223</f>
        <v>162.05273249999999</v>
      </c>
      <c r="Q223" s="136">
        <v>1.7000000000000001E-4</v>
      </c>
      <c r="R223" s="136">
        <f>Q223*H223</f>
        <v>8.1421500000000008E-2</v>
      </c>
      <c r="S223" s="136">
        <v>1.2999999999999999E-2</v>
      </c>
      <c r="T223" s="137">
        <f>S223*H223</f>
        <v>6.2263499999999992</v>
      </c>
      <c r="AR223" s="138" t="s">
        <v>181</v>
      </c>
      <c r="AT223" s="138" t="s">
        <v>118</v>
      </c>
      <c r="AU223" s="138" t="s">
        <v>123</v>
      </c>
      <c r="AY223" s="13" t="s">
        <v>115</v>
      </c>
      <c r="BE223" s="139">
        <f>IF(N223="základná",J223,0)</f>
        <v>0</v>
      </c>
      <c r="BF223" s="139">
        <f>IF(N223="znížená",J223,0)</f>
        <v>0</v>
      </c>
      <c r="BG223" s="139">
        <f>IF(N223="zákl. prenesená",J223,0)</f>
        <v>0</v>
      </c>
      <c r="BH223" s="139">
        <f>IF(N223="zníž. prenesená",J223,0)</f>
        <v>0</v>
      </c>
      <c r="BI223" s="139">
        <f>IF(N223="nulová",J223,0)</f>
        <v>0</v>
      </c>
      <c r="BJ223" s="13" t="s">
        <v>123</v>
      </c>
      <c r="BK223" s="140">
        <f>ROUND(I223*H223,3)</f>
        <v>0</v>
      </c>
      <c r="BL223" s="13" t="s">
        <v>181</v>
      </c>
      <c r="BM223" s="138" t="s">
        <v>460</v>
      </c>
    </row>
    <row r="224" spans="2:65" s="11" customFormat="1" ht="22.7" customHeight="1">
      <c r="B224" s="116"/>
      <c r="D224" s="117" t="s">
        <v>69</v>
      </c>
      <c r="E224" s="125" t="s">
        <v>461</v>
      </c>
      <c r="F224" s="125" t="s">
        <v>462</v>
      </c>
      <c r="J224" s="126">
        <f>BK224</f>
        <v>0</v>
      </c>
      <c r="L224" s="116"/>
      <c r="M224" s="120"/>
      <c r="P224" s="121">
        <f>SUM(P225:P225)</f>
        <v>195.610682</v>
      </c>
      <c r="R224" s="121">
        <f>SUM(R225:R225)</f>
        <v>2.1614440000000002E-2</v>
      </c>
      <c r="T224" s="122">
        <f>SUM(T225:T225)</f>
        <v>0</v>
      </c>
      <c r="AR224" s="117" t="s">
        <v>123</v>
      </c>
      <c r="AT224" s="123" t="s">
        <v>69</v>
      </c>
      <c r="AU224" s="123" t="s">
        <v>78</v>
      </c>
      <c r="AY224" s="117" t="s">
        <v>115</v>
      </c>
      <c r="BK224" s="124">
        <f>SUM(BK225:BK225)</f>
        <v>0</v>
      </c>
    </row>
    <row r="225" spans="2:65" s="1" customFormat="1" ht="37.700000000000003" customHeight="1">
      <c r="B225" s="127"/>
      <c r="C225" s="128" t="s">
        <v>463</v>
      </c>
      <c r="D225" s="128" t="s">
        <v>118</v>
      </c>
      <c r="E225" s="129" t="s">
        <v>464</v>
      </c>
      <c r="F225" s="130" t="s">
        <v>465</v>
      </c>
      <c r="G225" s="131" t="s">
        <v>121</v>
      </c>
      <c r="H225" s="132">
        <v>1080.722</v>
      </c>
      <c r="I225" s="132"/>
      <c r="J225" s="132">
        <f>ROUND(I225*H225,3)</f>
        <v>0</v>
      </c>
      <c r="K225" s="133"/>
      <c r="L225" s="25"/>
      <c r="M225" s="150" t="s">
        <v>1</v>
      </c>
      <c r="N225" s="151" t="s">
        <v>36</v>
      </c>
      <c r="O225" s="152">
        <v>0.18099999999999999</v>
      </c>
      <c r="P225" s="152">
        <f>O225*H225</f>
        <v>195.610682</v>
      </c>
      <c r="Q225" s="152">
        <v>2.0000000000000002E-5</v>
      </c>
      <c r="R225" s="152">
        <f>Q225*H225</f>
        <v>2.1614440000000002E-2</v>
      </c>
      <c r="S225" s="152">
        <v>0</v>
      </c>
      <c r="T225" s="153">
        <f>S225*H225</f>
        <v>0</v>
      </c>
      <c r="AR225" s="138" t="s">
        <v>181</v>
      </c>
      <c r="AT225" s="138" t="s">
        <v>118</v>
      </c>
      <c r="AU225" s="138" t="s">
        <v>123</v>
      </c>
      <c r="AY225" s="13" t="s">
        <v>115</v>
      </c>
      <c r="BE225" s="139">
        <f>IF(N225="základná",J225,0)</f>
        <v>0</v>
      </c>
      <c r="BF225" s="139">
        <f>IF(N225="znížená",J225,0)</f>
        <v>0</v>
      </c>
      <c r="BG225" s="139">
        <f>IF(N225="zákl. prenesená",J225,0)</f>
        <v>0</v>
      </c>
      <c r="BH225" s="139">
        <f>IF(N225="zníž. prenesená",J225,0)</f>
        <v>0</v>
      </c>
      <c r="BI225" s="139">
        <f>IF(N225="nulová",J225,0)</f>
        <v>0</v>
      </c>
      <c r="BJ225" s="13" t="s">
        <v>123</v>
      </c>
      <c r="BK225" s="140">
        <f>ROUND(I225*H225,3)</f>
        <v>0</v>
      </c>
      <c r="BL225" s="13" t="s">
        <v>181</v>
      </c>
      <c r="BM225" s="138" t="s">
        <v>466</v>
      </c>
    </row>
    <row r="226" spans="2:65" s="1" customFormat="1" ht="6.95" customHeight="1">
      <c r="B226" s="40"/>
      <c r="C226" s="41"/>
      <c r="D226" s="41"/>
      <c r="E226" s="41"/>
      <c r="F226" s="41"/>
      <c r="G226" s="41"/>
      <c r="H226" s="41"/>
      <c r="I226" s="41"/>
      <c r="J226" s="41"/>
      <c r="K226" s="41"/>
      <c r="L226" s="25"/>
    </row>
  </sheetData>
  <autoFilter ref="C128:K225" xr:uid="{00000000-0009-0000-0000-000001000000}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Oprávnené náklady </vt:lpstr>
      <vt:lpstr>'01 - Oprávnené náklady '!Názvy_tlače</vt:lpstr>
      <vt:lpstr>'Rekapitulácia stavby'!Názvy_tlače</vt:lpstr>
      <vt:lpstr>'01 - Oprávnené náklady 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DESKTOP-SD9UK27\HP</dc:creator>
  <cp:lastModifiedBy>Valéria MAĎAROVÁ</cp:lastModifiedBy>
  <dcterms:created xsi:type="dcterms:W3CDTF">2022-12-19T12:00:14Z</dcterms:created>
  <dcterms:modified xsi:type="dcterms:W3CDTF">2023-01-27T07:38:54Z</dcterms:modified>
</cp:coreProperties>
</file>